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0" yWindow="0" windowWidth="20730" windowHeight="11760" tabRatio="405" firstSheet="2" activeTab="2"/>
  </bookViews>
  <sheets>
    <sheet name="Blank" sheetId="1" state="hidden" r:id="rId1"/>
    <sheet name="Start" sheetId="3" state="hidden" r:id="rId2"/>
    <sheet name="Key" sheetId="4" r:id="rId3"/>
    <sheet name="Description" sheetId="5" r:id="rId4"/>
    <sheet name="Glossary" sheetId="6" r:id="rId5"/>
    <sheet name="Print_Version" sheetId="7" state="hidden" r:id="rId6"/>
    <sheet name="Assumptions" sheetId="8" state="hidden" r:id="rId7"/>
    <sheet name="Data" sheetId="9" state="hidden" r:id="rId8"/>
  </sheets>
  <externalReferences>
    <externalReference r:id="rId9"/>
  </externalReferences>
  <calcPr calcId="152511"/>
</workbook>
</file>

<file path=xl/calcChain.xml><?xml version="1.0" encoding="utf-8"?>
<calcChain xmlns="http://schemas.openxmlformats.org/spreadsheetml/2006/main">
  <c r="O233" i="4" l="1"/>
  <c r="A237" i="4" s="1"/>
  <c r="AG182" i="4" l="1"/>
  <c r="AG177" i="4"/>
  <c r="AG172" i="4"/>
  <c r="AH162" i="4"/>
  <c r="AH157" i="4"/>
  <c r="AH152" i="4"/>
  <c r="AH147" i="4"/>
  <c r="AH142" i="4"/>
  <c r="AH137" i="4"/>
  <c r="AH132" i="4"/>
  <c r="AH123" i="4"/>
  <c r="AH112" i="4"/>
  <c r="AG102" i="4"/>
  <c r="AG97" i="4"/>
  <c r="AG93" i="4"/>
  <c r="AH78" i="4"/>
  <c r="AG78" i="4"/>
  <c r="AH75" i="4" l="1"/>
  <c r="AH232" i="4" s="1"/>
  <c r="AG75" i="4"/>
  <c r="AG68" i="4"/>
  <c r="AI60" i="4"/>
  <c r="AI232" i="4" s="1"/>
  <c r="AG51" i="4"/>
  <c r="AG39" i="4"/>
  <c r="AG12" i="4"/>
  <c r="AI12" i="4" s="1"/>
  <c r="AH12" i="4"/>
  <c r="AF78" i="4" l="1"/>
  <c r="Z230" i="4"/>
  <c r="AG221" i="4" s="1"/>
  <c r="Z212" i="4"/>
  <c r="AG206" i="4" s="1"/>
  <c r="AG232" i="4" l="1"/>
  <c r="O264" i="4"/>
  <c r="O262" i="4"/>
  <c r="O263" i="4"/>
  <c r="Z194" i="4"/>
  <c r="AC233" i="4" l="1"/>
  <c r="W233" i="4"/>
  <c r="Z222" i="4"/>
  <c r="Z207" i="4"/>
  <c r="Z199" i="4"/>
  <c r="Z187" i="4"/>
  <c r="Z183" i="4"/>
  <c r="Z178" i="4"/>
  <c r="Z173" i="4"/>
  <c r="Y163" i="4"/>
  <c r="Y158" i="4"/>
  <c r="Y153" i="4"/>
  <c r="Y148" i="4"/>
  <c r="Y143" i="4"/>
  <c r="Y138" i="4"/>
  <c r="Y132" i="4"/>
  <c r="AB131" i="4"/>
  <c r="AA131" i="4"/>
  <c r="Z124" i="4"/>
  <c r="Z117" i="4"/>
  <c r="Z113" i="4"/>
  <c r="Z106" i="4"/>
  <c r="Z103" i="4"/>
  <c r="Z98" i="4"/>
  <c r="Z93" i="4"/>
  <c r="Z89" i="4"/>
  <c r="Z87" i="4"/>
  <c r="Z85" i="4"/>
  <c r="Z78" i="4"/>
  <c r="Z76" i="4"/>
  <c r="Z68" i="4"/>
  <c r="Z59" i="4"/>
  <c r="Z51" i="4"/>
  <c r="Z39" i="4"/>
  <c r="Z31" i="4"/>
  <c r="Z27" i="4"/>
  <c r="S256" i="4" l="1"/>
  <c r="S254" i="4"/>
  <c r="S246" i="4"/>
  <c r="S250" i="4"/>
  <c r="S258" i="4"/>
  <c r="S244" i="4"/>
  <c r="S248" i="4"/>
  <c r="Z131" i="4"/>
  <c r="Z233" i="4" l="1"/>
  <c r="S252" i="4"/>
  <c r="A242" i="4" l="1"/>
  <c r="S242" i="4" s="1"/>
  <c r="S237" i="4"/>
  <c r="A244" i="4"/>
  <c r="A256" i="4"/>
  <c r="A254" i="4"/>
  <c r="A246" i="4"/>
  <c r="A250" i="4"/>
  <c r="A258" i="4"/>
  <c r="A248" i="4"/>
  <c r="A252" i="4"/>
</calcChain>
</file>

<file path=xl/sharedStrings.xml><?xml version="1.0" encoding="utf-8"?>
<sst xmlns="http://schemas.openxmlformats.org/spreadsheetml/2006/main" count="813" uniqueCount="421">
  <si>
    <t>Home Buyers Checklist - KFW Housing</t>
  </si>
  <si>
    <t>House</t>
  </si>
  <si>
    <t>How big is the living area?</t>
  </si>
  <si>
    <t>m²</t>
  </si>
  <si>
    <t>&lt; 1 year</t>
  </si>
  <si>
    <t>1 to 5 years</t>
  </si>
  <si>
    <t>5 to 10 years</t>
  </si>
  <si>
    <t>10 to 20 years</t>
  </si>
  <si>
    <t>20 to 30 years</t>
  </si>
  <si>
    <t>30 to 50 years</t>
  </si>
  <si>
    <t>Other:</t>
  </si>
  <si>
    <t>years</t>
  </si>
  <si>
    <t>How many persons live in the household?</t>
  </si>
  <si>
    <t>Persons</t>
  </si>
  <si>
    <t>How many weeks of the year, the home remains unused?</t>
  </si>
  <si>
    <t>weeks per year</t>
  </si>
  <si>
    <t>Windows</t>
  </si>
  <si>
    <t>Doors</t>
  </si>
  <si>
    <t>Heating</t>
  </si>
  <si>
    <t>Air Conditioning</t>
  </si>
  <si>
    <t>Ligthing</t>
  </si>
  <si>
    <t>Insulation</t>
  </si>
  <si>
    <t>What type of heat source is used?</t>
  </si>
  <si>
    <t>District heating</t>
  </si>
  <si>
    <t>Heat pump</t>
  </si>
  <si>
    <t>Gas boiler</t>
  </si>
  <si>
    <t>Age of the boiler:</t>
  </si>
  <si>
    <t>Oil boiler</t>
  </si>
  <si>
    <t>Biomass boiler</t>
  </si>
  <si>
    <t>Age of the heat pump:</t>
  </si>
  <si>
    <t>Solar thermal</t>
  </si>
  <si>
    <t>How is the control of the heating system realised?</t>
  </si>
  <si>
    <t>Programmable thermostat</t>
  </si>
  <si>
    <t>Thermostatic valves</t>
  </si>
  <si>
    <t>Manual valves</t>
  </si>
  <si>
    <t>Completely</t>
  </si>
  <si>
    <t>Partly</t>
  </si>
  <si>
    <t>No</t>
  </si>
  <si>
    <t>Are the pipes of the heating system insulated?</t>
  </si>
  <si>
    <t>How old are the circulating pumps of the heating system?</t>
  </si>
  <si>
    <t>How many circulating pumps are used by the heating system?</t>
  </si>
  <si>
    <t>pumps</t>
  </si>
  <si>
    <t>Have any energy efficiency improvements been made? Please check the relevant boxes.</t>
  </si>
  <si>
    <r>
      <t xml:space="preserve">Condensing boiler </t>
    </r>
    <r>
      <rPr>
        <sz val="11"/>
        <rFont val="Calibri"/>
        <family val="2"/>
        <scheme val="minor"/>
      </rPr>
      <t>(Effeciency ratio over 93 %)</t>
    </r>
  </si>
  <si>
    <t>Near condensing boiler (Effeciency ratio 90 to 93 %)</t>
  </si>
  <si>
    <t>Non condensing boiler (Effeciency ratio below 87 %)</t>
  </si>
  <si>
    <r>
      <t xml:space="preserve">Air/Water </t>
    </r>
    <r>
      <rPr>
        <sz val="11"/>
        <rFont val="Calibri"/>
        <family val="2"/>
        <scheme val="minor"/>
      </rPr>
      <t>(Usage of air the external air via an external unit)</t>
    </r>
  </si>
  <si>
    <t>Brine/Water (Usage of geothermal energy via earth collector / earth probe)</t>
  </si>
  <si>
    <t>Water/Water (Usage of ground water via well)</t>
  </si>
  <si>
    <t>General information</t>
  </si>
  <si>
    <t>Yes</t>
  </si>
  <si>
    <t>If you checked "No" above: What type of heat source is used for DHW?</t>
  </si>
  <si>
    <t>Domestic hot water (DHW)</t>
  </si>
  <si>
    <t>Is the heat source for DHW the same as for heating?</t>
  </si>
  <si>
    <t>Electrical flow heater</t>
  </si>
  <si>
    <t>Gas flow heater</t>
  </si>
  <si>
    <t>Age of the heater:</t>
  </si>
  <si>
    <t>Renewable energy technologies</t>
  </si>
  <si>
    <t>Is solar thermal energy used?</t>
  </si>
  <si>
    <t>If you checked "Yes" above: What type of collector is used?</t>
  </si>
  <si>
    <t>Flat collector</t>
  </si>
  <si>
    <t>Tube collector</t>
  </si>
  <si>
    <t>Swimming pool absorbers</t>
  </si>
  <si>
    <t>Is photovoltaics used?</t>
  </si>
  <si>
    <t>Own use</t>
  </si>
  <si>
    <t>Grid feed</t>
  </si>
  <si>
    <t>Overflow feed</t>
  </si>
  <si>
    <t>If you checked "Yes" above: How is the energy from the PV-system used?</t>
  </si>
  <si>
    <t>Lighting</t>
  </si>
  <si>
    <t>What type of lamps are used?</t>
  </si>
  <si>
    <t>Light bulbs</t>
  </si>
  <si>
    <t>Halogen lamps</t>
  </si>
  <si>
    <t>LED</t>
  </si>
  <si>
    <t>How many lamps are installed?</t>
  </si>
  <si>
    <t>lamps</t>
  </si>
  <si>
    <t>How much is the power of one lamp?</t>
  </si>
  <si>
    <t>Watts</t>
  </si>
  <si>
    <t>How is the control of the lighting realised?</t>
  </si>
  <si>
    <t>Manual switches</t>
  </si>
  <si>
    <t>Presence sensors</t>
  </si>
  <si>
    <t>Household appliances</t>
  </si>
  <si>
    <t>Number of applicances:</t>
  </si>
  <si>
    <t>Fridge</t>
  </si>
  <si>
    <t>Age of the appliance:</t>
  </si>
  <si>
    <t>Which of these household appliances are used in the home? (Do also name their age, quantitiy and types as requested)</t>
  </si>
  <si>
    <t>Small fridge (under 200 liter)</t>
  </si>
  <si>
    <t>Big fridge (over 200 liter)</t>
  </si>
  <si>
    <t>Freezer</t>
  </si>
  <si>
    <t>Small freezer (under 200 liter)</t>
  </si>
  <si>
    <t>Big freezer (over 200 liter)</t>
  </si>
  <si>
    <t>Small fridge-freezer (under 200 liter)</t>
  </si>
  <si>
    <t>Big fridge-freezer (over 200 liter)</t>
  </si>
  <si>
    <t>Fridge-freezer</t>
  </si>
  <si>
    <t>Cooling unit</t>
  </si>
  <si>
    <t>Monoblock unit (exhaust hose through open window or door)</t>
  </si>
  <si>
    <t>Split-unit (internal and external unit)</t>
  </si>
  <si>
    <t>Washing machine</t>
  </si>
  <si>
    <t>Dryer</t>
  </si>
  <si>
    <t>Gas</t>
  </si>
  <si>
    <t>Electrical</t>
  </si>
  <si>
    <t>Oven</t>
  </si>
  <si>
    <t>TV</t>
  </si>
  <si>
    <t>Tube</t>
  </si>
  <si>
    <t>LCD</t>
  </si>
  <si>
    <t>Entertainment electronics</t>
  </si>
  <si>
    <t>VCR</t>
  </si>
  <si>
    <t>DVD/Bluray-Player</t>
  </si>
  <si>
    <t>Game consol</t>
  </si>
  <si>
    <t>Windows and external doors</t>
  </si>
  <si>
    <t>Are doubleglazing windows installed? (Can you see two layers of glass in one window frame?)</t>
  </si>
  <si>
    <t>Are the external doorframes sealed and free of air leakage? (Check with your hand if any air comes in, when the door is closed)</t>
  </si>
  <si>
    <t>Are the windowframes sealed and free of air leakage? (Check with your hand if any air comes in, when the window is closed)</t>
  </si>
  <si>
    <t xml:space="preserve">Are the window frames of good quality? </t>
  </si>
  <si>
    <t>What material are the window frames made of?</t>
  </si>
  <si>
    <t>Wood</t>
  </si>
  <si>
    <t>PVC</t>
  </si>
  <si>
    <t>[W/m²K]</t>
  </si>
  <si>
    <t>Is there any thermal insulation on the external walls of the building? (Ask your home inspector.)</t>
  </si>
  <si>
    <t>[cm]</t>
  </si>
  <si>
    <t>How thick is the thermal insulation on the external walls of the building? (Ask your home inspector.)</t>
  </si>
  <si>
    <t>Are there proper amounts of insulation in the roof and attic? (Ask your home inspector.)</t>
  </si>
  <si>
    <t xml:space="preserve">Please insert the R-value/R-factor of the roof/attic. (Ask your home inspector or look into the data sheet of the insulation.) </t>
  </si>
  <si>
    <t xml:space="preserve">Please insert the R-value/R-factor of the external wall insulation. (Ask your home inspector or look into the data sheet of the insulation.) </t>
  </si>
  <si>
    <t xml:space="preserve">Please insert the R-value/R-factor of the used external doors. (Ask your home inspector or look into the data sheet of the doors.) </t>
  </si>
  <si>
    <t xml:space="preserve">Please insert the R-value/R-factor of the used windows. (Ask your home inspector or look into the data sheet of the windows.) </t>
  </si>
  <si>
    <t>Minimum</t>
  </si>
  <si>
    <t>Maximum</t>
  </si>
  <si>
    <t>Maximale Punkte</t>
  </si>
  <si>
    <t>Do not know the type</t>
  </si>
  <si>
    <t>What type is the regarding household?</t>
  </si>
  <si>
    <t>Apartment</t>
  </si>
  <si>
    <t>How old is the household?</t>
  </si>
  <si>
    <t>If you checked "Yes" above: How big is the surface of the collectors?</t>
  </si>
  <si>
    <t>Where is the regarding household located?</t>
  </si>
  <si>
    <t xml:space="preserve"> </t>
  </si>
  <si>
    <t>ԱԶԳԱՅԻՆ ՀԻՓՈԹԵՔԱՅԻՆ ԸՆԿԵՐՈՒԹՅՈՒՆ</t>
  </si>
  <si>
    <t>ԲՆԱԿԱՐԱՆԱՅԻՆ ՖԻՆԱՆՍԱՎՈՐՄԱՆ ԾՐԱԳԻՐ, ՉՈՐՐՈՐԴ ՓՈՒԼ</t>
  </si>
  <si>
    <t>ԱՌԿԱ ԲՆԱԿԱՐԱՆԻ/ՏԱՆ ԷԱ ԳՆԱՀԱՏՄԱՆ ՀԱՐՑԱԹԵՐԹԻԿ (ԷԱ ԲՆԱԿԱՐԱՆԻ/ՏԱՆ ՁԵՌՔ ԲԵՐՄԱՆ ՎԱՐԿԱՏԵՍԱԿ)</t>
  </si>
  <si>
    <t>ՈՒՇԱԴՐՈՒԹՅՈՒՆ. ԱՇԽԱՏԱՆՔԸ ՍԿՍԵԼՈՒ ԱՌԱՋ ՀԱՎԱՍՏՎԵՔ, ՈՐ ԷՔՍԵԼ-ի ՄԱԿՐՈՍ ՖՈՒՆԿՑԻԱՆ ԹՈՒՅԼԱՏՐՎԱԾ Է !!!</t>
  </si>
  <si>
    <t>Ձեռք բերվող բնակարանի/տան ԷԱ գնահատման հարցաթերթիկ</t>
  </si>
  <si>
    <t>Անձնական տեղեկություններ</t>
  </si>
  <si>
    <t>Դիմորդի անուն, ազգանուն</t>
  </si>
  <si>
    <t>Բնակության/գրանցման հասցե</t>
  </si>
  <si>
    <t>Քաղաք/բնակավայր</t>
  </si>
  <si>
    <t>Էլ փոստի հասցե</t>
  </si>
  <si>
    <t>Հեռախոս</t>
  </si>
  <si>
    <t>Ընդհանուր տեղեկություններ ֆինանսավորվող գույքի վերաբերյալ</t>
  </si>
  <si>
    <t>Բնակելի անշարժ գույքի տեսակը</t>
  </si>
  <si>
    <t>Անշարժ գույքի հասցեն</t>
  </si>
  <si>
    <t>Անշարժ գույքի գտնվելու վայրւը (քաղաք/բնակավայր)</t>
  </si>
  <si>
    <t>Անշարժ գույքի ընդհանուր մակերեսը</t>
  </si>
  <si>
    <t>ք. մ.</t>
  </si>
  <si>
    <t>Անշարժ գույքի կառուցման ժամկետը</t>
  </si>
  <si>
    <t>Տարվա ընթացքում բնակարանում/տանը բնակվո անձանց միջին քանակաը</t>
  </si>
  <si>
    <t>Խնդրում ենք ընտրեք համապատասխանP վանդակները</t>
  </si>
  <si>
    <t>Ջեռուցման համակարգի ինչպիսի տիպ եք օգտագործում?</t>
  </si>
  <si>
    <t>(Եթե օգտգործվում են տարբեր տիպ համակարգեր, նշեք բոլորը)</t>
  </si>
  <si>
    <t>Կաթսայի տարիքը</t>
  </si>
  <si>
    <t>տարի</t>
  </si>
  <si>
    <t>Օդատաքացուցիչի տարիքը</t>
  </si>
  <si>
    <t>Պոմպի տարիքը</t>
  </si>
  <si>
    <t>Ինչպես է կառավարվում ջեռուցման համակարգը?</t>
  </si>
  <si>
    <t>Ջեռուցման համակարգի երևացող խողովակները ջերմամեկուսացված են  (չջեռուցվող սենյակներում)? (Սինթեթիկ կամ ալյումինապատ մեկուսիչներ?)</t>
  </si>
  <si>
    <t>Արևային ջրատաքացուցիչներ առկա են?</t>
  </si>
  <si>
    <t>Եթե ընտրել եք այո, նշեք կոլեկտորի մակերեսը</t>
  </si>
  <si>
    <t>մ²</t>
  </si>
  <si>
    <t>Ֆոտովոլտաիկ պանելներ օգտագործվում է?</t>
  </si>
  <si>
    <t>Եթե ընտրոլ եք "Այո" նշեք ինչպես է օգտագործվում ֆոտովոլտաիկ պանելներից ստացված էներգիան</t>
  </si>
  <si>
    <t>Եթե ընտրել եք "Այո" նշեք կլանիչնեչի/պանելների մակերեսը</t>
  </si>
  <si>
    <t>Ինչպիսի լամպեր են օգտագործվում?</t>
  </si>
  <si>
    <t>Ներքոթվարկված սարքավորումներից որոնք են տեղադրված?</t>
  </si>
  <si>
    <t>(Նշեք նաև դրանց ԷԱ դասը)</t>
  </si>
  <si>
    <t>(Փորձեք ձեռքով, արդյոք օդի հոսանք զգացվում է թե ոչ երբ պատուհանները փակ են)</t>
  </si>
  <si>
    <t>(Կարող եք տեսնել ապակիների երկու շերտերը պատուհանի շրջանակում)</t>
  </si>
  <si>
    <t>Ինչ նյութից են պատրաստված պատուհանների շրջանակները?</t>
  </si>
  <si>
    <t>Որքան է պատուհանների U-արժեքը?</t>
  </si>
  <si>
    <t>[Վ/մ²կ]</t>
  </si>
  <si>
    <t xml:space="preserve">(Հարցրեք կառուցապատողին, պատրաստողին կամ նայեք պատուհանների տեղեկատվության ցանկում) </t>
  </si>
  <si>
    <t>Ինչ նյութից են պատրաստված շենքի արտաքին պատերը?</t>
  </si>
  <si>
    <t>Արդյոք արտաքին պատերը ջերմամեկուսացված են?</t>
  </si>
  <si>
    <t>(Հարցրեք կառուցապատողին)</t>
  </si>
  <si>
    <t xml:space="preserve">Ինչ հաստություն ունի օգտագործված ջերմամեկուսացնող նյութը? </t>
  </si>
  <si>
    <t>[սմ]</t>
  </si>
  <si>
    <t>Ինչպիսի ջերմամեկուսիչ նյութ է օգտագործված?</t>
  </si>
  <si>
    <t xml:space="preserve">Ինչ հաստություն ունի տանիքի և վերնահարկի համար օգտագործված ջերմամեկուսացնող նյութը? </t>
  </si>
  <si>
    <t>Բնակարանը/առանձնատունը Էներգաարդյունավետ է?</t>
  </si>
  <si>
    <t>Արդյոք պատուհաններում տեղադրված են երկշերտ ապակիներ?</t>
  </si>
  <si>
    <t>Բնակելի անշարժ գույքի տեսակը (բնակարան, առանձնատուն)</t>
  </si>
  <si>
    <t>1. Պատուհաններ</t>
  </si>
  <si>
    <t>2. Ջեռուցման համակարգ</t>
  </si>
  <si>
    <t>3. Դռներ</t>
  </si>
  <si>
    <t>4. Օդավորակիչ</t>
  </si>
  <si>
    <t>5. Լուսավորություն</t>
  </si>
  <si>
    <t>6. Պատերի ջերմամեկուսացում</t>
  </si>
  <si>
    <t>7. Այլ (նշել)</t>
  </si>
  <si>
    <t>1. Այո</t>
  </si>
  <si>
    <t>2. Ոչ</t>
  </si>
  <si>
    <t>1. Գազի կաթսա</t>
  </si>
  <si>
    <t xml:space="preserve"> - Կոնդենսացիոն կաթսա (ՕԳԳ 93%-ից բարձր)</t>
  </si>
  <si>
    <t xml:space="preserve"> - Կոնդենսացիոնին մոտ կաթսա       (ՕԳԳ 90 - 93 %)</t>
  </si>
  <si>
    <t xml:space="preserve"> - Ոչ կոնդենսացիոն կաթսա                (ՕԳԳ 87 %-ից ցածր)</t>
  </si>
  <si>
    <t xml:space="preserve"> Այո</t>
  </si>
  <si>
    <t>Ոչ</t>
  </si>
  <si>
    <t>2. Յուղային կաթսա</t>
  </si>
  <si>
    <t xml:space="preserve"> - Կոնդենսացիոն օդատաքացուցիչ (ՕԳԳ 93%-ից բարձր)</t>
  </si>
  <si>
    <t xml:space="preserve"> - Կոնդենսացիոնին մոտ օդատաքացուցիչ (ՕԳԳ 90 - 93 %)</t>
  </si>
  <si>
    <t xml:space="preserve"> - Ոչ կոնդենսացիոն օդատաքացուցիչ (ՕԳԳ 87 %-ից ցածր)</t>
  </si>
  <si>
    <t xml:space="preserve"> - Այլ/Չգիտեմ</t>
  </si>
  <si>
    <t>Օդ-ցիչի տարիքը</t>
  </si>
  <si>
    <t xml:space="preserve">Պոմպի տեսակը </t>
  </si>
  <si>
    <t>1. Ծրագրավորվող թերմոստատ</t>
  </si>
  <si>
    <t>2. Թերմոստատիկ փականներ</t>
  </si>
  <si>
    <t>3. Հասարակ փականներ</t>
  </si>
  <si>
    <t>1. Ամբողջովին</t>
  </si>
  <si>
    <t>3. Մասամբ/չգիտեմ</t>
  </si>
  <si>
    <t xml:space="preserve">Ջեռուցման համակարգի երևացող խողովակները ջերմամեկուսացված են  (չջեռուցվող սենյակներում)? </t>
  </si>
  <si>
    <t>Եթե Այո, ապա  ինչ տիպի տաքացուցիչ է օգտագործվում</t>
  </si>
  <si>
    <t>1. Հարթ կոլեկտոր</t>
  </si>
  <si>
    <t>3. Ջրավազանի կլանիչ</t>
  </si>
  <si>
    <t>Կոլեկտորի մակերեսը</t>
  </si>
  <si>
    <t>Եթե Այո, ապա ինչպես է օգտագործվում ֆոտովոլտաիկ պանելներից ստացված էներգիան</t>
  </si>
  <si>
    <t>1. Սեփական կարիքների համար</t>
  </si>
  <si>
    <t>2. Ամբողջությամբ վաճառվում է Էլ ցանցերին</t>
  </si>
  <si>
    <t>3. Վաճառվում է ավելցուկը</t>
  </si>
  <si>
    <t>2. Հալոգեն լամպեր</t>
  </si>
  <si>
    <t>4. Այլ/Չգիտեմ</t>
  </si>
  <si>
    <t>3. LED լամպեր</t>
  </si>
  <si>
    <t>1. Սառնարան</t>
  </si>
  <si>
    <t>ԷԱ Դասը</t>
  </si>
  <si>
    <t>2. Սառեցման խցիկ</t>
  </si>
  <si>
    <t>3. Սառնարան սառեցման խցիկով</t>
  </si>
  <si>
    <t>5. Լվացքի մեքենա</t>
  </si>
  <si>
    <t>6. Չորանոց</t>
  </si>
  <si>
    <t>7. Վառարան</t>
  </si>
  <si>
    <t>8. Կենցաղային սարքավորումներ տեղադրված չեն</t>
  </si>
  <si>
    <t>1. Փայտ</t>
  </si>
  <si>
    <t>2. Պլաստիկ PVC</t>
  </si>
  <si>
    <t>3. Ալյումինե</t>
  </si>
  <si>
    <t>4. Այլ</t>
  </si>
  <si>
    <t>Չգիտեմ</t>
  </si>
  <si>
    <t>1. Միաձույլ բետոնե</t>
  </si>
  <si>
    <t>2. Քար (տուֆ, բազալտ)</t>
  </si>
  <si>
    <t>3. Բետոնե պանելներ</t>
  </si>
  <si>
    <t>1. Ապակե մանրաթել</t>
  </si>
  <si>
    <t>2. Փրփրապոլիստերոլ</t>
  </si>
  <si>
    <t>3. Պոլիստերոլ</t>
  </si>
  <si>
    <t>4. Ապակե բամբակ</t>
  </si>
  <si>
    <t>5. Հանքային բամբակ</t>
  </si>
  <si>
    <t>6. Պեռլիտ</t>
  </si>
  <si>
    <t>Տարվա ընթացքում բնակարանում/տանը բնակվող անձանց միջին քանակաը</t>
  </si>
  <si>
    <t xml:space="preserve">Ձեռք բերվող բնկարանի/առանձնատան ԷԱ գնահատման հարցաթերթիկ </t>
  </si>
  <si>
    <t>Բնակարանային ֆինանսավորման ծրագիր, 4-րդ փուլ</t>
  </si>
  <si>
    <t>Հարցաթերթիկի նպատակը</t>
  </si>
  <si>
    <t>Ընդհանուր ցուցում</t>
  </si>
  <si>
    <t>Եթե որևէ հարցի պատասխանը չի կարող հստակ տրվել, անհրաժեշտ է ընտրել “Չգիտեմ” պատասխանը: Հարցաշարը պետք է լրացվի ձեռք բերվող բնակարանի/առանձնատան առկա իրավիճակի հիման վրա: Կենցաղային սարքավորումներին վերաբերող հարցերը լրացվում են միայն այն դեպքում, երբ դրանք ևս վաճառվում են բնակարանի/առանձնատան հետ միասին: Եթե ձեռք բերման ֆինանսավորումից հետո պարզվի, որ հարցաթերթիկում ներկայացված պատասխանները չեն համապատասխանում իրականությանը, ապա տվյալ վարկը այլևս չի հանդիսանա Որակավորված վարկ:</t>
  </si>
  <si>
    <t>Աշխատանքի սկիզբ</t>
  </si>
  <si>
    <t>Հարցաթերթիկի լրացման ուղղեցույց</t>
  </si>
  <si>
    <t>Հարց</t>
  </si>
  <si>
    <t>Ուղղեցույց</t>
  </si>
  <si>
    <t>Ընտրեք  “Այո” պատասխանը, եթե բնակարանի/տան ջեռուցմումը և կենցաղային տաք ջուրը ստացվում է ջեռուցման մեկ աղբյուրից: Եթե պատասխանը “Ոչ“ է և երկու տարբեր համակարգ է օգտագործվում, ապա լրացրեք անհրաժեշտ տեղեկությունները առանձին համակարգերի վերաբերյալ:</t>
  </si>
  <si>
    <t>Ջեռուցման համակարգի ինչպիսի տիպ է օգտագործվում?</t>
  </si>
  <si>
    <t>Բաժին 2. Վերականգնվող էներգիայի տեխնոլոգիաների օգտագործում</t>
  </si>
  <si>
    <t>Ընտրեք Այո, եթե արևային էներգիայից էլեկտրական էներգիա ստանալու համար տեղադրված են ֆոտովոլտաիկ պանելներ:</t>
  </si>
  <si>
    <t>Բաժին 3. Լուսավորություն</t>
  </si>
  <si>
    <t>Բաժին 3. Լուսավորում</t>
  </si>
  <si>
    <t>Բաժին 4. Կենցաղային սարքավորումներ</t>
  </si>
  <si>
    <t>Ներքոթվարկված սարքավորումներից որոնք են տեղադրված? (Նշեք նաև դրանց ԷԱ դասը)</t>
  </si>
  <si>
    <t>Ընտրեք բոլոր այն սարքավորումները, որոնք առկա են և վաճառվում են բնակարանի/տան հետ:  Նշեք նաև դրանց ԷԱ դասը: Եթե առկա են տարբեր դասի միևնույն սարքավորումներ, ապա ընտրեք առավել ԷԱ դասը:</t>
  </si>
  <si>
    <t>Բաժին 5. Պատուհաններ և արտաքին դռներ</t>
  </si>
  <si>
    <t>Նշեք պատուհանների շրջանակների նյութը: Եթե դա հնարավոր չէ պարզել, նշեք “Այլ” տարբերակը:</t>
  </si>
  <si>
    <t>Բաժին 6. Շենքի արտաքին պատեր</t>
  </si>
  <si>
    <t>Նշեք արտաքին պատերի կառուցման համար օգտագործված հիմնական նյութը:  Եթե դա հնարավոր չէ պարզել, ընտրեք “Այլ” տարբերակը:</t>
  </si>
  <si>
    <t>Բաժին 7. Ջերմամեկուսացում</t>
  </si>
  <si>
    <t>(Եթե օգտգործվում են տարբեր տիպի համակարգեր, նշեք բոլորը)</t>
  </si>
  <si>
    <t>Ծրագրավորվող թերմոստատ</t>
  </si>
  <si>
    <t>Ծրագրավորվող թերմոստատները նախատեսված են ջերմաստիճանի կարգավորման համար համաձայն ծրագրավորված կարգավորումների, որոնք միանում են օրվա տարբեր ժամերին: Ծրագրավորվող թերմոստատները կարող են նաև կոչվել ժամային:</t>
  </si>
  <si>
    <t>Թերմոստատիկ փականներ</t>
  </si>
  <si>
    <t>Ռադիատորիների թերմոստատիկ փականը (ՌԹՓ) ինքնակառավարվող փական է, որը տեղադրվում ջեռուցման համակարգի ռադիատորին և որի նպատակն է սենյակում ջերմաստիճանի կառավարումը` դեպի ռադիատոր տաք ջրի հոսքի փոփոխմամբ: Դասական ՌԹՓ-ն բաղկացած է փակիչից, որը ընդլայնվում է կամ նեղանում է կախված շրջակա միջավայրի ջերմաստիճանից։ Փակիչը միացված է գնդասեղին, որը իր հերթին միացված է փականին։ Փականը աստիճանաբար փակվում է շրջակա միջավայրի ջերմաստիճանի բարձրացմանը զուգահեռ՝ սահմանափակելով ռադիատոր մուտք գործող տաք ջրի քանակը։ Սա հնարավորություն է տալիս յուրաքանչյուր սենյակի համար դնել առավելագույն ջերմաստիճան։</t>
  </si>
  <si>
    <t>Հարթ կոլեկտոր</t>
  </si>
  <si>
    <r>
      <t>Հարթ արևային կոլեկտորները բաղկացած են հարթ մուգ գույնի կլանիչից, թափանցիկ ծածկից, որը նվազեցնում է ջերմության կորուստները, միջանկյալ հեղուկից (օդ, ջուր կամ անտիֆրիզ), որը կլանիչից վերցնում է ջերմությունը և ջերմամեկուսացնող հետնամասից։ Կլանիչը բաղկացած է բարակ կլանիչ շերտից (կազմված ջերմակայուն պոլիմերներից, ալյումինից, պողպատից կամ պղինձից, որը պատվում է մուգ կամ ընտրովի ծածկույթով), որի հետևում դրվում է ցանց կամ խողովակավոր գալար դրված ջերմամեկուսացված պատյանի մեջ ապակե կամ պոլիկարբոնատից ծածկով։ Ջրով աշխատող կոլեկտորներում, հեղուկը սովորաբար անցնում է խողովակների միջով՝ տեղափոխելով ջերմությունը կլանիչից դեպի ջերմամեկուսացված ջրի բաք։ Սա կարող է տեղի ունենալ ուղղակի կամ ջերմափոխանակիչի միջոցով։</t>
    </r>
    <r>
      <rPr>
        <sz val="11"/>
        <color rgb="FF252525"/>
        <rFont val="Frutiger LT 47 LightCn"/>
        <family val="2"/>
      </rPr>
      <t/>
    </r>
  </si>
  <si>
    <t>Խողովոկային կոլեկտոր</t>
  </si>
  <si>
    <t>Վակումային արևային ջրատաքացուցիչները բաղկացած են մի շարք ապակյա վակումային խողովակներից, որոնցից յուրաքանչյուրը կազմված է կլանիչ շերտից, որը կցված է արևային խողովակին։ Ջերմությունը փոխանցվում է միջանկյալ հեղուկին (ջուր կամ անտիֆրիզ, սովորաբար պրոպիլեն գլիկոլ), որը ուղղվում է դեպի  ջերմափոխանակիչ։ Ջերմափոխանակիչը ջերմամեկուսացված է և ծածկված է պաշտպանիչ շերտով մետաղական կամ պլաստիկ պատյանի մեջ։ </t>
  </si>
  <si>
    <t>Ջրավազանի արևային կլանիչներ</t>
  </si>
  <si>
    <t>Ջրավազանի արևային կլանիչները սովորաբար սև պլաստիկից շերտեր կամ խողովակներ են, որոնք օգտագործվում են լողավազանի ջրի տաքացման համար։ Ի տարբերություն հարթ արևային կոլեկտորների կամ վակումային կոլեկտորների, ջերմամեկուսացում և թափանցիկ ծածկեր հարկավոր չեն։ Ջերմաստիճանի կայութնության պահանջները շատ ավելի ցածր են քան արևային ջրատաքացուցիչներում, քանի որ առկա է համեմատաբար ցածր ջերմաստիճան։</t>
  </si>
  <si>
    <t>Լամպեր</t>
  </si>
  <si>
    <t>Շիկացման լամպի դեպքում էլեկտրական հոսանքը ճառագայթիչով անցնելիս պարույրը տաքացնում է բարձր ջերմաստիճանի, և լամպը տեսանելի լույս է արձակում։ Շիկացող մարմնի օքսիդացումը կանխելու համար ապակյա կամ կվարցային հիմքով անոթը լցվում է իներտ գազով կամ թթվածինը հեռացվում է։ Հալոգենային լամպի դեպքում շիկացող մարմնի գոլորշացումը կանխվում է քիմիական գործընթացի միջոցով, ինչը երկարացնում է լամպի ծառայության ժամկետը։ Լամպը էլեկտրական հոսանք է ստանում միջանցիկ մասնիկների կամ ապակու մեջ ներկառուցված լարերի միջոցով։ Լամպերի մեծ մասը օգտագործվում են վարդակներում, ինչը տալիս է մեխանիկական հենարան և էլեկտրական միացումներ։</t>
  </si>
  <si>
    <t>Հալոգենային լամպեր</t>
  </si>
  <si>
    <t>Հալոգենային լամպերը, որոնք հայտնի են նաև որպես վոլֆրամ հալոգենային, կվարց-հալոգենային կամ կվարց-յոդային լամպեր, շիկացնման լամպեր են, որոնք պարունակում են փոքր քանակությամբ հալոգեն, օրինակ` յոդ կամ բրոմ: Հալոգենային գազերի և վոլֆրամային շիկացման թելի համակցությունը առաջացնում է հալոգենային ցիկլի քիմիական ռեակցիա , որի արդյունքում գոլորշիացած վոլֆրամը վերադարձվում է շիկացման լամպին, ինչի արդյունքում ավելանում է ծառայության ժամկետը և պահպանվում է լամպի պարզությունը: Հետևաբար, հալոգենային լամպերը կարող են շահագործվել բարձր ջերմաստիճանային պայմաններում և ունենալ ավելի բարձր լուսատվություն: Հալոգենային լամպերի փոքր չափերը թույլ են տալիս դրանց օգտագործումը կոմպակտ օպտիկական համակարգերում լուսարձակներում:</t>
  </si>
  <si>
    <t>ԼԵԴ լամպեր</t>
  </si>
  <si>
    <t>ԼԵԴ լամպերը իրենցից ներկայացնում են լուսային դիոդներ, որոնք ներկառուցված են լամպերի մեջ: ԼԵԴ լամպերի շահագործման ժամկետը մի քանի անգամ գերազանցում է շիկացման լամպերին, իսկ արդյունավետությունը զգալիորեն բարձր է ֆլորեսցենտ լամպերից: Ներկայումս որոշ արտադրողներ արտադրում են ԼԵԴ լամպեր 300 լյումեն/վտ լուսատվությամբ:</t>
  </si>
  <si>
    <t xml:space="preserve">Հարցաթերթիկի լրացման համար սեղմեք "Start Filling the Checklist" կոճակը: Բացված պատուհանի համապատասխան դաշտերում լրացրեք ընդհանուր տեղեկություններ դիմորդի և ձեռք բերվող գույքի վերաբերյալ: Սեղմեք "Reset" կոճակը եթե լրացված տեղեկությունները սխալ են և պետք է ճշգրտվեն: "Cancel" կոճակը փակում է պատուհանը: Լրացված տեղեկությունները այս դեպքում չեն պահպանվում: Պահանջվող տեղեկությունները լրացնելուց հետո սեղմեք  "Save"կոճակը: Բացվող "Save as" պատուհանի մջոցով հիշեք ֆայլը և սկսեք լրացնել հարցաթեթիկը:  </t>
  </si>
  <si>
    <t>Ջեռուցման համակարգի երևացող խողովակները չջեռուցվող սենյակներում ջերմամեկուսացվելու են? (Սինթեթիկ կամ ալյումինապատ մեկուսիչներ?)</t>
  </si>
  <si>
    <t>հոգի</t>
  </si>
  <si>
    <t xml:space="preserve">Եթե վերջին հինգ տարվա ընթացքում իրականացվել են էներգախնայողության միջոցառումներ (պատուհան, Ջեռուցման համակարգ, և այլն), ապա ընտրեք համապատասխան վանդակները: Նշեք բոլոր այն աշխատանքները, որոնք կատարվել են: </t>
  </si>
  <si>
    <t xml:space="preserve">Ինչպիսի էներգախնոյողության բարելավման միջոցառումներ են իրականացվել վերջին 5 տարվա ընթացքում? </t>
  </si>
  <si>
    <t xml:space="preserve">Էներգախնայողության աշխատանքները ներառում են - 1 պատուհանների  փոխում/տեղադրում, 2. արտաքին դռների փոխում, 3. նոր ջեռուցման համակարգի տեղադրում, 4. նոր, A+ և բարձր դաս ունեցող նոր օդաորակիչի տեղադրում, 5. էլեկտրական լամպերի փոխարինում  ԷԱ լամպերով, 6. արտաքին պատերի ջերմամեկուսացում, 7. Այլ:  Ընտրեք բոլոր այն պատասխանները, որոնք համապատասխանում են վերջին հինգ տարվա ընթացքում կատարված միջոցառումներին: Եթե ընտրել եք Այլ պատասխանը, նշեք, ինչ միջոցառումներ են իրականացվել: </t>
  </si>
  <si>
    <t>Բաժին 1. Ջեռուցում և տաք ջրամատակարարում</t>
  </si>
  <si>
    <t>Արդյոք ջեռուցման և տաք ջրամատակարարման համար օգտագործվում է նույն համակարգը?</t>
  </si>
  <si>
    <t xml:space="preserve">Կաթսայի արտադրության տարեթիվը և տեսակը ճշտելու համար ստուգեք կաթսայի պիտակը կամ տեխնիկական բնութագրերը: Պիտակը սովորաբար փակցված է կաթսայի հետևի մասում: Պիտակի կամ տեխնիակական բնութագրերի բացակայության դեպքում հնարավոր է ստանալ անհրաժեշտ տեղեկատվությունը համացանցից` մուտքագրելով արտադրողի անունը և կաթսայի մոդելը:ան մոդելի տվյալների հիման վրա: </t>
  </si>
  <si>
    <t>Լրացրեք բնակարանում առկա ջեռուցման կաթսայի տիպը, տարիքը  և տեսակը: Եթե առկա է մեկից ավելի տիպի կաթսա, ապա լրացրեք տեղեկություններ յուրաքանչյուրի համար: ՏԿաթսայի արտադրության տարեթիվը և տեսակը ճշտելու համար ստուգեք կաթսայի պիտակը կամ տեխնիկական բնութագրերը: Պիտակը սովորաբար փակցված է կաթսայի հետևի մասում: Պիտակի կամ տեխնիակական բնութագրերի բացակայության դեպքում հնարավոր է ստանալ անհրաժեշտ տեղեկատվությունը համացանցից` մուտքագրելով արտադրողի անունը և կաթսայի մոդելը:Եթե չեք կարող պարզել կաթսայի տեսակը ընտրեք “Չգիտեմ” պատասխանը:</t>
  </si>
  <si>
    <t xml:space="preserve">Ընտրեք ջեռուցման համակարգի կառավարման տեսակը (տեսակները ներկայացված են Բառարանում, Glossary էջում): Եթե տարբեր կառավարման համակարգեր են օգտագործվում, ապա ընտրեք ավելի հաճախ օգտագործվողը: </t>
  </si>
  <si>
    <t>Ստուգեք չջեռուցվող սենյակներում/տարածքներում երևացող խողովակների առկայությունը:  Կախված ջերմամեկուսացման առկայությունից ընտրեք համապատասխան տարբերակը։</t>
  </si>
  <si>
    <t>Արդյոք տաք ջրամատակարարման համար օգտագործվում է արևային էներգիա?</t>
  </si>
  <si>
    <t>Ընտրեք Այո, եթե տանը/բնակարանում կա տեղադրված արևային ջեռուցման և/կամ ջրի տաքացման համակարգ:</t>
  </si>
  <si>
    <t>Եթե ընտրել եք "Այո" ապա նշեք ինչ տիպի տաքացուցիչ (կոլեկտոր) է օգտագործվում?</t>
  </si>
  <si>
    <t xml:space="preserve">ղ Ընտրեք արևային ջրատաքացուցիչի տիպը (տեսակները ներկայացված են Բառարանում, Glossary էջում): Լրացրեք Ձեր տան արևային կոլեկտորի համապատասխան տեսակը: Եթե օգտագործում եք մի քանի տեսակի կոլեկտորներ, ապա ընտրեք ամենահաճախ օգտագործվողը: </t>
  </si>
  <si>
    <t>Լրացրեք բոլոր ջրատաքացուցիչների կոլեկտորների մակերեսը ք.մ.:</t>
  </si>
  <si>
    <r>
      <t>Ընտրեք</t>
    </r>
    <r>
      <rPr>
        <i/>
        <sz val="11"/>
        <color theme="1"/>
        <rFont val="GHEA Grapalat"/>
        <family val="3"/>
      </rPr>
      <t xml:space="preserve"> ձեր տանը արտադրած էլեկտրաէներգիայի օգտագործման տարբերակը: </t>
    </r>
    <r>
      <rPr>
        <b/>
        <i/>
        <sz val="11"/>
        <color theme="1"/>
        <rFont val="GHEA Grapalat"/>
        <family val="3"/>
      </rPr>
      <t>Սեփական կարիքներ`</t>
    </r>
    <r>
      <rPr>
        <i/>
        <sz val="11"/>
        <color theme="1"/>
        <rFont val="GHEA Grapalat"/>
        <family val="3"/>
      </rPr>
      <t xml:space="preserve"> ամբողջ արտադրած էլ. Էներգիան օգտագործվում է ձեր տանը կամ կուտակվում մարտկոցների համակարգում: </t>
    </r>
    <r>
      <rPr>
        <b/>
        <i/>
        <sz val="11"/>
        <color theme="1"/>
        <rFont val="GHEA Grapalat"/>
        <family val="3"/>
      </rPr>
      <t>Առաքում էլ. ցանց</t>
    </r>
    <r>
      <rPr>
        <i/>
        <sz val="11"/>
        <color theme="1"/>
        <rFont val="GHEA Grapalat"/>
        <family val="3"/>
      </rPr>
      <t xml:space="preserve">` ամբողջ արտադրած էլեկտրաէներգիան առաքվում է Հայաստանի Էլեկտրական Ցանցերին: </t>
    </r>
    <r>
      <rPr>
        <b/>
        <i/>
        <sz val="11"/>
        <color theme="1"/>
        <rFont val="GHEA Grapalat"/>
        <family val="3"/>
      </rPr>
      <t>Ավելցուկի առաքում</t>
    </r>
    <r>
      <rPr>
        <i/>
        <sz val="11"/>
        <color theme="1"/>
        <rFont val="GHEA Grapalat"/>
        <family val="3"/>
      </rPr>
      <t xml:space="preserve"> ` այն ժամանակահատվածում երբ էլեկտրաէներգիան սպառվում է տանը, արտադրած էլեկտրաէներգիան առաքվում է տուն: Եթե էլեկտրաէներգիան արտադրում է, և ներկա պահին չկա դրա պահանջ, առաքումը իրականացվում Հայաստանի Էլեկտրական Ցանցերին </t>
    </r>
  </si>
  <si>
    <r>
      <t>Մուտքագրեք</t>
    </r>
    <r>
      <rPr>
        <i/>
        <sz val="11"/>
        <color theme="1"/>
        <rFont val="GHEA Grapalat"/>
        <family val="3"/>
      </rPr>
      <t xml:space="preserve"> ձեր տանը տեղադրած բոլոր ֆոտովոլտաիկ կոլեկտորների ընդհանուր մակերեսը [մ²]</t>
    </r>
  </si>
  <si>
    <t xml:space="preserve">Սույն հարցաթերթիկի նպատակն է ստուգել, արդյոք Ծրագրի ֆինանսավորմամբ ձեռք բերվող բնակարանը/առանձնատունը բավարարում է Ծրագրով սահմանված էներգաարդյունավետության չափանիշներին, թե ոչ:  Դրական արդյունքի դեպքում ձեռք բերվող բնակարանը/առանձնատունը կարող է ֆինանսավորվել ԷԱ բնակարանի ձեռք բերման վարկի միջոցով: Հակառակ դեպքում, ֆինանսավորումը կարող է իրականացվել ավանդական բնակարանային վարկի միջոցով: Հարցաթերթիկը լրացվում է շինարարության ծախսեչի նախահաշվի հիման վրա: </t>
  </si>
  <si>
    <t>Մուտքագրեք տանը ամենահաճախ օգտագործվող լամպերի տեսակը: եթե ներկա պահին չկա տեղադրված լուսավորության համակարգ ընտրեք “Այլ/չգիտեմ” տարբերակը:</t>
  </si>
  <si>
    <r>
      <t>Ստուգեք</t>
    </r>
    <r>
      <rPr>
        <i/>
        <sz val="11"/>
        <color theme="1"/>
        <rFont val="GHEA Grapalat"/>
        <family val="3"/>
      </rPr>
      <t xml:space="preserve"> պատուահանի շրջանակում ապակու շերտերի առկայությունը և ընտրեք համապատասխան:Ընտրեք Այո պատասխանը, եթե շերտերի քանակը 2 և ավելի է:</t>
    </r>
  </si>
  <si>
    <t>Որքան է պատուհանների ջերմափոխանցման U-արժեքը?</t>
  </si>
  <si>
    <t>U-արժեքը/U-գործակիցը բերված է պատուհանի տեխնիական բնութագրում: Տեխնիական բնութագրի բացակայության դեպքում, կարող եք հարցում ուղարկել արտադրողին: Եթե ոչ մի տեղեկություն հայտնի չէ, ապա ընտրեք “Չգիտեմ” տարբերակը:</t>
  </si>
  <si>
    <r>
      <t>Ճշտեք</t>
    </r>
    <r>
      <rPr>
        <i/>
        <sz val="11"/>
        <color theme="1"/>
        <rFont val="GHEA Grapalat"/>
        <family val="3"/>
      </rPr>
      <t xml:space="preserve"> կառուցապատողից արտաքին պատերի ջերմամեկուսացումը և ընտրեք համապատասխան պատասխանը:</t>
    </r>
  </si>
  <si>
    <t>Ճշտեք կառուցապատողից շենքի արտաքին պատերի ջերմամեկուսացման հաստություն [սմ]: Տեղեկությունների բացակայության դեպքում ընտրեք “Չգիտեմ” տարբերակը:</t>
  </si>
  <si>
    <t>Ճշտեք կառուցապատողից օգտագործված ջերմամեկուսացման տեսակը: Տեղեկությունների բացակայության դեպքում ընտրեք “Չգիտեմ” տարբերակը:</t>
  </si>
  <si>
    <t>Արդյոք տանիքը և ձեղնահարկը ջերմամեկուսացված են?</t>
  </si>
  <si>
    <t>Ճշտեք կառուցապատողից շենքի տանիքի և ձեղնահարկի ջերմամեկուսացումը և ընտրեք համապատասխան պատասխանը:</t>
  </si>
  <si>
    <t xml:space="preserve">Ինչ հաստություն ունի տանիքի և ձեղնահարկի համար օգտագործված ջերմամեկուսացնող նյութը? </t>
  </si>
  <si>
    <t>Ճշտեք կառուցապատողից շենքի տանիքի և ձեղնահարկի ջերմամեկուսացման հաստությունը [սմ]: Տեղեկությունների բացակայության դեպքում ընտրեք “Չգիտեմ” տարբերակը:</t>
  </si>
  <si>
    <t xml:space="preserve">Ինչ հաստություն ունի տանիքի և ձեղնահարկի ջերմամեկուսացնող նյութը? </t>
  </si>
  <si>
    <t>2. Խողովակաձև կոլեկտոր</t>
  </si>
  <si>
    <t>Նշեք կլանիչնեչի/պանելների մակերեսը</t>
  </si>
  <si>
    <t>1. Սովորական շիկացման լամպեր</t>
  </si>
  <si>
    <t>Արդյոք  պատուհանների շրջանակները հերմետիկ են և թույլ չեն տալիս օդի արտահոսք?</t>
  </si>
  <si>
    <t>Արդյոք դրսի դռների շրջանակները հերմետիկ են և թույլ չեն տալիս օդի արտահոսք?</t>
  </si>
  <si>
    <t>Արդյոք  պատուհանների շրջանակները հերմետիկ են և թույլ չեն տալիս դրսի օդի ներհոսք?</t>
  </si>
  <si>
    <t>Արդյոք  դրսի դռների շրջանակները հերմետիկ են և թույլ չեն տալիս դրսի օդի ներհոսք?</t>
  </si>
  <si>
    <t>Ստուգեք պատուհանի շրջանակի հերմետիկությունը և օդի ներհոսքի բացակայությունը` ձեռքը մոտեցնելով փակ պատուհանին: Ընտրեք համապատասխան պատասխանը:</t>
  </si>
  <si>
    <t>Ստուգեք դռնի շրջանակի հերմետիկությունը և օդի ներհոսքի բացակայությունը` ձեռքը մոտեցնելով փակ պատուհանին: Ընտրեք համապատասխան պատասխանը:</t>
  </si>
  <si>
    <t>3. Գազային օդատաքացուցիչ</t>
  </si>
  <si>
    <t>4. Էլեկտրական օդատաքացուցիչ</t>
  </si>
  <si>
    <t>5. Ջերմային պոմպ</t>
  </si>
  <si>
    <t>6. Կենտրոնացված ջեռուցման համակարգ</t>
  </si>
  <si>
    <t>7. Արևային տաքացուցիչ</t>
  </si>
  <si>
    <t>8. Այլ</t>
  </si>
  <si>
    <t>7. Պոլիուրեթան</t>
  </si>
  <si>
    <t>ԷԱ որոկավորվելու համար անհրաժեշտ է իրականացնել հետևյալ միջոցառումները/դրանցից մեկը կամ մի քանիսը</t>
  </si>
  <si>
    <t>Միջոցառում</t>
  </si>
  <si>
    <t>Հնարավոր է ստանալ, միավոր</t>
  </si>
  <si>
    <t>Saved kWh Gas</t>
  </si>
  <si>
    <t>Saved kWh Electricity</t>
  </si>
  <si>
    <t>Saved kWh Oil</t>
  </si>
  <si>
    <t>Remark | Source</t>
  </si>
  <si>
    <t>Heating Demand</t>
  </si>
  <si>
    <t>kWh/m²a</t>
  </si>
  <si>
    <t>Final energy demand</t>
  </si>
  <si>
    <t>Warm water demanc</t>
  </si>
  <si>
    <t>kWh/p*a</t>
  </si>
  <si>
    <t>electricity demand</t>
  </si>
  <si>
    <t>Assumption: 2 boilers, 1 for heating and one for domestic hot water. Efficiency of DHW Boiler: 80%</t>
  </si>
  <si>
    <t>Efficiency rate baseline DHW boiler</t>
  </si>
  <si>
    <t>%</t>
  </si>
  <si>
    <t>Final energy of heating demand</t>
  </si>
  <si>
    <t>The energy savings for the different heating systems are based on the efficiency rate of the different boiler types. The baseline consists of a gas boiler with a efficiency rate of 70%.</t>
  </si>
  <si>
    <t>Efficiency rate baseline heating boiler</t>
  </si>
  <si>
    <t>The energy savings for the different heat pump types are based on following COP assumptions. Source: topprodukte.at "gold products" for all 3 different heat sources</t>
  </si>
  <si>
    <t>Air/water</t>
  </si>
  <si>
    <t>-</t>
  </si>
  <si>
    <t>Brine/water</t>
  </si>
  <si>
    <t>Water/water</t>
  </si>
  <si>
    <t>The energy savings for district heating are based on the local efficiency rates of the system. As a baseline following efficiency rate was used</t>
  </si>
  <si>
    <t>Efficiency rate district heating</t>
  </si>
  <si>
    <t>To calculate the energy savings of different control systems, the savings were based on the following assumptions regarding programmable thermostats and thermostatic valves: The percentages are based on scientific studies on Austrian households. Source: http://www.tga-fachplaner.de/</t>
  </si>
  <si>
    <t>Programmable thermostats</t>
  </si>
  <si>
    <t>The installation of insulation on the heat pipes will result in follwing energy savings</t>
  </si>
  <si>
    <t>Insulation on pipes</t>
  </si>
  <si>
    <t>Final energy</t>
  </si>
  <si>
    <t>The savings of solar thermal collectors are based provided data from the Armenian locals. The savings differ based on the used collector technology.</t>
  </si>
  <si>
    <t>Flat plate collector</t>
  </si>
  <si>
    <t>Primary energy savings</t>
  </si>
  <si>
    <t>Vacuum tube collector</t>
  </si>
  <si>
    <t>Based on local calculations in Armenia specific electrical energy savings were calculated.</t>
  </si>
  <si>
    <t>Photovoltaics</t>
  </si>
  <si>
    <t>The baseline uses the energy demand of light bulbs to calculate the savings. In comparison to light bulbs, LEDs save 8% of the electric energy demand, halogen 4%.</t>
  </si>
  <si>
    <t>Final energy savings</t>
  </si>
  <si>
    <t>Halogen</t>
  </si>
  <si>
    <t>The calculation of energy efficient aplliances is based on product data sheets of existing products. Source: www.topprodukte.at</t>
  </si>
  <si>
    <t>A+++</t>
  </si>
  <si>
    <t>kWh/a</t>
  </si>
  <si>
    <t>A++</t>
  </si>
  <si>
    <t>A+</t>
  </si>
  <si>
    <t>A</t>
  </si>
  <si>
    <t>Fridge-Freezer</t>
  </si>
  <si>
    <t>Air conditioner</t>
  </si>
  <si>
    <t>Dryers</t>
  </si>
  <si>
    <t>not available in AT</t>
  </si>
  <si>
    <t>assumption leakage windows:  ~3% of energy losses based on data from local projects in armenia</t>
  </si>
  <si>
    <t>Energy savings</t>
  </si>
  <si>
    <t>Final energy savings, heating</t>
  </si>
  <si>
    <t>assumption leakage doors</t>
  </si>
  <si>
    <t>assumption windows: heating based on gas; 10% of the building envelope are windows, new double glazed windows will reduce the transmission losses by 30% and will avoid ventilation losses (~3% of energy losses) completely</t>
  </si>
  <si>
    <t>assumption walls: heating based on gas; 50% of the building envelope are outer walls, an efficient insulation (&gt;10cm for EPS f.e.) will reduce the transmission losses by 40%(no insulation in baseline)</t>
  </si>
  <si>
    <t>assumption roof/attic: heating based on gas;  40% of the building envelope are roof/attic,an efficient insulation (&gt;10cm for EPS f.e.) will reduce the transmission losses by 25%</t>
  </si>
  <si>
    <t>CO2 Emissions</t>
  </si>
  <si>
    <t>PE Factor</t>
  </si>
  <si>
    <t>Natural Gas</t>
  </si>
  <si>
    <r>
      <t>t CO</t>
    </r>
    <r>
      <rPr>
        <vertAlign val="subscript"/>
        <sz val="11"/>
        <color theme="1"/>
        <rFont val="Calibri"/>
        <family val="2"/>
        <scheme val="minor"/>
      </rPr>
      <t>2</t>
    </r>
    <r>
      <rPr>
        <sz val="11"/>
        <rFont val="Calibri"/>
        <family val="2"/>
        <scheme val="minor"/>
      </rPr>
      <t>/MWh</t>
    </r>
  </si>
  <si>
    <t>Oil</t>
  </si>
  <si>
    <t>Electricity (0.4 kV)</t>
  </si>
  <si>
    <t>Electricity (6-10 kV)</t>
  </si>
  <si>
    <t>Electricity</t>
  </si>
  <si>
    <t>Electricity (110-400 kV)</t>
  </si>
  <si>
    <t>Hard coal</t>
  </si>
  <si>
    <t>District heating (fired by nat. gas)</t>
  </si>
  <si>
    <t>N/A</t>
  </si>
  <si>
    <t>Diesel</t>
  </si>
  <si>
    <t>LPG</t>
  </si>
  <si>
    <t>Biogas from manure</t>
  </si>
  <si>
    <t>Biogas from energy plants</t>
  </si>
  <si>
    <t>Wood logs</t>
  </si>
  <si>
    <t>Wood pellets</t>
  </si>
  <si>
    <t>30-106</t>
  </si>
  <si>
    <t>Wood chips</t>
  </si>
  <si>
    <t>13-40</t>
  </si>
  <si>
    <t>Estimation of final energy savings</t>
  </si>
  <si>
    <t>Estimation of primary Energy savings</t>
  </si>
  <si>
    <r>
      <t>kWh</t>
    </r>
    <r>
      <rPr>
        <b/>
        <vertAlign val="subscript"/>
        <sz val="12"/>
        <rFont val="Calibri"/>
        <family val="2"/>
        <scheme val="minor"/>
      </rPr>
      <t>PE</t>
    </r>
    <r>
      <rPr>
        <b/>
        <sz val="12"/>
        <rFont val="Calibri"/>
        <family val="2"/>
        <scheme val="minor"/>
      </rPr>
      <t>/a</t>
    </r>
  </si>
  <si>
    <r>
      <t>Estimation of CO</t>
    </r>
    <r>
      <rPr>
        <b/>
        <vertAlign val="subscript"/>
        <sz val="12"/>
        <rFont val="Calibri"/>
        <family val="2"/>
        <scheme val="minor"/>
      </rPr>
      <t>2</t>
    </r>
    <r>
      <rPr>
        <b/>
        <sz val="12"/>
        <rFont val="Calibri"/>
        <family val="2"/>
        <scheme val="minor"/>
      </rPr>
      <t xml:space="preserve"> savings</t>
    </r>
  </si>
  <si>
    <r>
      <t>t</t>
    </r>
    <r>
      <rPr>
        <b/>
        <vertAlign val="subscript"/>
        <sz val="12"/>
        <rFont val="Calibri"/>
        <family val="2"/>
        <scheme val="minor"/>
      </rPr>
      <t>CO2 eq.</t>
    </r>
    <r>
      <rPr>
        <b/>
        <sz val="12"/>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</si>
</sst>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000\ _€_-;\-* #,##0.000\ _€_-;_-* &quot;-&quot;??\ _€_-;_-@_-"/>
  </numFmts>
  <fonts count="43">
    <font>
      <sz val="11"/>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4"/>
      <name val="Calibri"/>
      <family val="2"/>
      <scheme val="minor"/>
    </font>
    <font>
      <b/>
      <sz val="12"/>
      <name val="Calibri"/>
      <family val="2"/>
      <scheme val="minor"/>
    </font>
    <font>
      <sz val="20"/>
      <name val="Calibri"/>
      <family val="2"/>
      <scheme val="minor"/>
    </font>
    <font>
      <b/>
      <sz val="24"/>
      <name val="Calibri"/>
      <family val="2"/>
      <scheme val="minor"/>
    </font>
    <font>
      <sz val="12"/>
      <name val="Calibri"/>
      <family val="2"/>
      <scheme val="minor"/>
    </font>
    <font>
      <i/>
      <sz val="9"/>
      <name val="Calibri"/>
      <family val="2"/>
      <scheme val="minor"/>
    </font>
    <font>
      <b/>
      <sz val="11"/>
      <color theme="1"/>
      <name val="Calibri"/>
      <family val="2"/>
      <charset val="204"/>
      <scheme val="minor"/>
    </font>
    <font>
      <b/>
      <sz val="11"/>
      <color rgb="FF92D050"/>
      <name val="Calibri"/>
      <family val="2"/>
      <charset val="204"/>
      <scheme val="minor"/>
    </font>
    <font>
      <sz val="11"/>
      <color rgb="FF252525"/>
      <name val="Frutiger LT 47 LightCn"/>
      <family val="2"/>
    </font>
    <font>
      <u/>
      <sz val="11"/>
      <color theme="10"/>
      <name val="Calibri"/>
      <family val="2"/>
      <scheme val="minor"/>
    </font>
    <font>
      <sz val="10.5"/>
      <name val="Calibri"/>
      <family val="2"/>
      <scheme val="minor"/>
    </font>
    <font>
      <u/>
      <sz val="11"/>
      <name val="Calibri"/>
      <family val="2"/>
      <scheme val="minor"/>
    </font>
    <font>
      <b/>
      <u/>
      <sz val="11"/>
      <name val="Calibri"/>
      <family val="2"/>
      <charset val="204"/>
      <scheme val="minor"/>
    </font>
    <font>
      <b/>
      <sz val="11"/>
      <name val="Calibri"/>
      <family val="2"/>
      <charset val="204"/>
      <scheme val="minor"/>
    </font>
    <font>
      <sz val="11"/>
      <name val="Calibri"/>
      <family val="2"/>
      <charset val="204"/>
      <scheme val="minor"/>
    </font>
    <font>
      <sz val="10"/>
      <name val="Calibri"/>
      <family val="2"/>
      <scheme val="minor"/>
    </font>
    <font>
      <b/>
      <u/>
      <sz val="12"/>
      <name val="Calibri"/>
      <family val="2"/>
      <scheme val="minor"/>
    </font>
    <font>
      <b/>
      <u/>
      <sz val="10.5"/>
      <name val="Calibri"/>
      <family val="2"/>
      <charset val="204"/>
      <scheme val="minor"/>
    </font>
    <font>
      <b/>
      <sz val="14"/>
      <color theme="1"/>
      <name val="GHEA Grapalat"/>
      <family val="3"/>
    </font>
    <font>
      <sz val="11"/>
      <color theme="1"/>
      <name val="GHEA Grapalat"/>
      <family val="3"/>
    </font>
    <font>
      <u/>
      <sz val="11"/>
      <color theme="10"/>
      <name val="GHEA Grapalat"/>
      <family val="3"/>
    </font>
    <font>
      <b/>
      <u/>
      <sz val="12"/>
      <color theme="1"/>
      <name val="GHEA Grapalat"/>
      <family val="3"/>
    </font>
    <font>
      <i/>
      <sz val="12"/>
      <color theme="1"/>
      <name val="GHEA Grapalat"/>
      <family val="3"/>
    </font>
    <font>
      <sz val="12"/>
      <color theme="1"/>
      <name val="GHEA Grapalat"/>
      <family val="3"/>
    </font>
    <font>
      <i/>
      <sz val="11"/>
      <color theme="1"/>
      <name val="GHEA Grapalat"/>
      <family val="3"/>
    </font>
    <font>
      <b/>
      <i/>
      <sz val="11"/>
      <color theme="1"/>
      <name val="GHEA Grapalat"/>
      <family val="3"/>
    </font>
    <font>
      <b/>
      <sz val="16"/>
      <color theme="1"/>
      <name val="GHEA Grapalat"/>
      <family val="3"/>
    </font>
    <font>
      <b/>
      <sz val="12"/>
      <color theme="1"/>
      <name val="GHEA Grapalat"/>
      <family val="3"/>
    </font>
    <font>
      <sz val="11"/>
      <color theme="1"/>
      <name val="Calibri"/>
      <family val="2"/>
      <scheme val="minor"/>
    </font>
    <font>
      <sz val="11"/>
      <color theme="1"/>
      <name val="Calibri"/>
      <family val="2"/>
      <charset val="204"/>
      <scheme val="minor"/>
    </font>
    <font>
      <sz val="10"/>
      <color indexed="12"/>
      <name val="Calibri"/>
      <family val="2"/>
      <scheme val="minor"/>
    </font>
    <font>
      <vertAlign val="subscript"/>
      <sz val="11"/>
      <color theme="1"/>
      <name val="Calibri"/>
      <family val="2"/>
      <scheme val="minor"/>
    </font>
    <font>
      <sz val="11"/>
      <color indexed="12"/>
      <name val="Calibri"/>
      <family val="2"/>
      <scheme val="minor"/>
    </font>
    <font>
      <b/>
      <vertAlign val="subscript"/>
      <sz val="12"/>
      <name val="Calibri"/>
      <family val="2"/>
      <scheme val="minor"/>
    </font>
    <font>
      <sz val="8"/>
      <color rgb="FF000000"/>
      <name val="Tahoma"/>
      <family val="2"/>
    </font>
    <font>
      <sz val="8"/>
      <color rgb="FF00000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00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16" fillId="0" borderId="0" applyNumberForma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36" fillId="0" borderId="0"/>
  </cellStyleXfs>
  <cellXfs count="240">
    <xf numFmtId="0" fontId="0" fillId="0" borderId="0" xfId="0"/>
    <xf numFmtId="0" fontId="3" fillId="0" borderId="0" xfId="0" applyFont="1"/>
    <xf numFmtId="0" fontId="0" fillId="0" borderId="2" xfId="0" applyBorder="1"/>
    <xf numFmtId="0" fontId="0" fillId="0" borderId="1" xfId="0" applyBorder="1"/>
    <xf numFmtId="0" fontId="0" fillId="0" borderId="0" xfId="0" applyBorder="1"/>
    <xf numFmtId="0" fontId="4" fillId="0" borderId="0" xfId="0" applyFont="1" applyBorder="1"/>
    <xf numFmtId="0" fontId="4" fillId="0" borderId="0" xfId="0" applyFont="1"/>
    <xf numFmtId="0" fontId="6" fillId="4" borderId="0" xfId="0" applyFont="1" applyFill="1"/>
    <xf numFmtId="0" fontId="6" fillId="5" borderId="0" xfId="0" applyFont="1" applyFill="1"/>
    <xf numFmtId="164" fontId="6" fillId="5" borderId="0" xfId="0" applyNumberFormat="1" applyFont="1" applyFill="1"/>
    <xf numFmtId="0" fontId="5" fillId="0" borderId="0" xfId="0" applyFont="1" applyBorder="1"/>
    <xf numFmtId="0" fontId="5" fillId="0" borderId="0" xfId="0" applyFont="1"/>
    <xf numFmtId="0" fontId="5" fillId="0" borderId="0" xfId="0" applyFont="1" applyAlignment="1">
      <alignment horizontal="center" vertical="center"/>
    </xf>
    <xf numFmtId="0" fontId="5" fillId="0" borderId="2" xfId="0" applyFont="1" applyBorder="1" applyAlignment="1" applyProtection="1">
      <alignment horizontal="center"/>
      <protection locked="0"/>
    </xf>
    <xf numFmtId="0" fontId="5" fillId="0" borderId="0" xfId="0" applyFont="1" applyBorder="1" applyProtection="1">
      <protection locked="0"/>
    </xf>
    <xf numFmtId="0" fontId="5" fillId="0" borderId="0" xfId="0" applyFont="1" applyBorder="1" applyAlignment="1">
      <alignment wrapText="1"/>
    </xf>
    <xf numFmtId="0" fontId="5" fillId="0" borderId="0" xfId="0" applyFont="1" applyBorder="1" applyAlignment="1" applyProtection="1">
      <alignment wrapText="1"/>
      <protection locked="0"/>
    </xf>
    <xf numFmtId="0" fontId="5" fillId="0" borderId="0" xfId="0" applyFont="1" applyProtection="1">
      <protection locked="0"/>
    </xf>
    <xf numFmtId="0" fontId="5" fillId="0" borderId="4" xfId="0" applyFont="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xf>
    <xf numFmtId="0" fontId="5" fillId="0" borderId="5" xfId="0" applyFont="1" applyBorder="1" applyProtection="1"/>
    <xf numFmtId="0" fontId="5" fillId="0" borderId="0" xfId="0" applyFont="1" applyBorder="1" applyAlignment="1" applyProtection="1"/>
    <xf numFmtId="0" fontId="5" fillId="0" borderId="7" xfId="0" applyFont="1" applyBorder="1" applyProtection="1"/>
    <xf numFmtId="0" fontId="5" fillId="0" borderId="1" xfId="0" applyFont="1" applyBorder="1" applyAlignment="1" applyProtection="1">
      <alignment horizontal="center" vertical="center"/>
    </xf>
    <xf numFmtId="0" fontId="5" fillId="0" borderId="1" xfId="0" applyFont="1" applyBorder="1" applyProtection="1"/>
    <xf numFmtId="0" fontId="5" fillId="0" borderId="1" xfId="0" applyFont="1" applyBorder="1" applyAlignment="1" applyProtection="1">
      <alignment horizontal="center"/>
    </xf>
    <xf numFmtId="0" fontId="5" fillId="0" borderId="6" xfId="0" applyFont="1" applyBorder="1" applyProtection="1"/>
    <xf numFmtId="0" fontId="5" fillId="0" borderId="1" xfId="0" applyFont="1" applyBorder="1" applyAlignment="1" applyProtection="1"/>
    <xf numFmtId="0" fontId="5" fillId="0" borderId="6" xfId="0" applyFont="1" applyBorder="1" applyAlignment="1" applyProtection="1"/>
    <xf numFmtId="0" fontId="5" fillId="0" borderId="6" xfId="0" applyFont="1" applyBorder="1" applyAlignment="1" applyProtection="1">
      <alignment horizontal="center"/>
    </xf>
    <xf numFmtId="0" fontId="5" fillId="0" borderId="5" xfId="0" applyFont="1" applyBorder="1" applyAlignment="1" applyProtection="1">
      <alignment horizontal="center"/>
    </xf>
    <xf numFmtId="0" fontId="8" fillId="0" borderId="0" xfId="0" applyFont="1" applyFill="1" applyBorder="1" applyAlignment="1" applyProtection="1">
      <alignment horizontal="center"/>
    </xf>
    <xf numFmtId="0" fontId="8" fillId="0" borderId="5" xfId="0" applyFont="1" applyFill="1" applyBorder="1" applyAlignment="1" applyProtection="1">
      <alignment horizontal="center"/>
    </xf>
    <xf numFmtId="0" fontId="8" fillId="0" borderId="4" xfId="0" applyFont="1" applyFill="1" applyBorder="1" applyAlignment="1" applyProtection="1">
      <alignment horizontal="center"/>
    </xf>
    <xf numFmtId="0" fontId="13" fillId="0" borderId="0" xfId="0" applyFont="1"/>
    <xf numFmtId="0" fontId="5" fillId="0" borderId="0" xfId="0" applyFont="1" applyFill="1"/>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5" fillId="0" borderId="16" xfId="0" applyFont="1" applyBorder="1" applyAlignment="1" applyProtection="1">
      <alignment horizontal="center"/>
    </xf>
    <xf numFmtId="0" fontId="5" fillId="0" borderId="8" xfId="0" applyFont="1" applyBorder="1" applyProtection="1"/>
    <xf numFmtId="0" fontId="5" fillId="0" borderId="9" xfId="0" applyFont="1" applyBorder="1" applyProtection="1"/>
    <xf numFmtId="0" fontId="5" fillId="0" borderId="10" xfId="0" applyFont="1" applyBorder="1" applyProtection="1"/>
    <xf numFmtId="0" fontId="5" fillId="0" borderId="5" xfId="0" applyFont="1" applyBorder="1" applyAlignment="1" applyProtection="1"/>
    <xf numFmtId="0" fontId="5" fillId="0" borderId="18" xfId="0" applyFont="1" applyBorder="1" applyProtection="1"/>
    <xf numFmtId="0" fontId="5" fillId="0" borderId="3" xfId="0" applyFont="1" applyBorder="1" applyAlignment="1" applyProtection="1">
      <alignment horizontal="center" vertical="center"/>
    </xf>
    <xf numFmtId="0" fontId="5" fillId="0" borderId="3" xfId="0" applyFont="1" applyBorder="1" applyProtection="1"/>
    <xf numFmtId="0" fontId="5" fillId="0" borderId="3" xfId="0" applyFont="1" applyBorder="1" applyAlignment="1" applyProtection="1">
      <alignment horizontal="center"/>
    </xf>
    <xf numFmtId="0" fontId="5" fillId="0" borderId="19" xfId="0" applyFont="1" applyBorder="1" applyProtection="1"/>
    <xf numFmtId="0" fontId="5" fillId="0" borderId="4" xfId="0" applyFont="1" applyBorder="1" applyAlignment="1" applyProtection="1">
      <alignment horizontal="center"/>
    </xf>
    <xf numFmtId="0" fontId="11" fillId="0" borderId="0" xfId="0" applyFont="1" applyBorder="1" applyProtection="1"/>
    <xf numFmtId="0" fontId="5" fillId="0" borderId="3" xfId="0" applyFont="1" applyBorder="1" applyAlignment="1" applyProtection="1"/>
    <xf numFmtId="0" fontId="5" fillId="0" borderId="4" xfId="0" applyFont="1" applyBorder="1" applyAlignment="1" applyProtection="1">
      <alignment horizontal="center" vertical="center"/>
    </xf>
    <xf numFmtId="0" fontId="5" fillId="0" borderId="0" xfId="0" applyFont="1" applyFill="1" applyBorder="1" applyProtection="1"/>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4" xfId="0" applyFont="1" applyBorder="1" applyAlignment="1" applyProtection="1">
      <alignment wrapText="1"/>
    </xf>
    <xf numFmtId="0" fontId="5" fillId="0" borderId="0" xfId="0" applyFont="1" applyBorder="1" applyAlignment="1" applyProtection="1">
      <alignment wrapText="1"/>
    </xf>
    <xf numFmtId="0" fontId="5" fillId="0" borderId="5" xfId="0" applyFont="1" applyBorder="1" applyAlignment="1" applyProtection="1">
      <alignment wrapText="1"/>
    </xf>
    <xf numFmtId="0" fontId="5" fillId="0" borderId="5" xfId="0" applyFont="1" applyBorder="1" applyAlignment="1" applyProtection="1">
      <alignment horizontal="center" vertical="center"/>
    </xf>
    <xf numFmtId="0" fontId="5" fillId="0" borderId="0" xfId="0" applyFont="1" applyProtection="1"/>
    <xf numFmtId="0" fontId="5" fillId="0" borderId="9" xfId="0" applyFont="1" applyBorder="1" applyAlignment="1" applyProtection="1">
      <alignment horizontal="center"/>
    </xf>
    <xf numFmtId="0" fontId="5" fillId="0" borderId="0" xfId="0" applyFont="1" applyAlignment="1" applyProtection="1">
      <alignment horizontal="center" vertical="center"/>
    </xf>
    <xf numFmtId="0" fontId="5" fillId="0" borderId="0" xfId="0" applyFont="1" applyAlignment="1" applyProtection="1">
      <alignment horizontal="center"/>
    </xf>
    <xf numFmtId="0" fontId="14" fillId="0" borderId="0" xfId="0" applyFont="1"/>
    <xf numFmtId="0" fontId="5"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17" fillId="0" borderId="4" xfId="0" applyFont="1" applyBorder="1" applyProtection="1"/>
    <xf numFmtId="0" fontId="18" fillId="0" borderId="4" xfId="0" applyFont="1" applyBorder="1" applyProtection="1"/>
    <xf numFmtId="0" fontId="19" fillId="0" borderId="4" xfId="0" applyFont="1" applyBorder="1" applyProtection="1"/>
    <xf numFmtId="0" fontId="20" fillId="0" borderId="0" xfId="0" applyFont="1" applyBorder="1" applyProtection="1"/>
    <xf numFmtId="0" fontId="20" fillId="0" borderId="4" xfId="0" applyFont="1" applyBorder="1" applyProtection="1"/>
    <xf numFmtId="0" fontId="20" fillId="0" borderId="0" xfId="0" applyFont="1" applyBorder="1" applyAlignment="1" applyProtection="1">
      <alignment horizontal="center" vertical="center"/>
    </xf>
    <xf numFmtId="0" fontId="19" fillId="0" borderId="4" xfId="0" applyFont="1" applyBorder="1" applyAlignment="1" applyProtection="1">
      <alignment horizontal="left" vertical="center"/>
    </xf>
    <xf numFmtId="0" fontId="5" fillId="0" borderId="7" xfId="0" applyFont="1" applyBorder="1" applyAlignment="1" applyProtection="1">
      <alignment horizontal="center" vertic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4" xfId="0" applyFont="1" applyBorder="1" applyAlignment="1" applyProtection="1">
      <alignment horizontal="left"/>
    </xf>
    <xf numFmtId="0" fontId="20" fillId="0" borderId="0" xfId="0" applyFont="1" applyBorder="1" applyAlignment="1" applyProtection="1">
      <alignment horizontal="center"/>
    </xf>
    <xf numFmtId="0" fontId="20" fillId="0" borderId="0" xfId="0" applyFont="1" applyBorder="1" applyAlignment="1" applyProtection="1">
      <alignment horizontal="left"/>
    </xf>
    <xf numFmtId="0" fontId="5" fillId="0" borderId="9" xfId="0" applyFont="1" applyBorder="1" applyAlignment="1" applyProtection="1">
      <alignment horizontal="center" vertical="center"/>
    </xf>
    <xf numFmtId="0" fontId="22" fillId="0" borderId="4" xfId="0" applyFont="1" applyBorder="1" applyProtection="1"/>
    <xf numFmtId="0" fontId="5" fillId="0" borderId="2" xfId="0" applyFont="1" applyBorder="1" applyProtection="1"/>
    <xf numFmtId="0" fontId="5" fillId="0" borderId="2" xfId="0" applyFont="1" applyBorder="1" applyAlignment="1" applyProtection="1">
      <alignment horizontal="center" vertical="center"/>
    </xf>
    <xf numFmtId="0" fontId="20" fillId="0" borderId="2" xfId="0" applyFont="1" applyBorder="1" applyProtection="1"/>
    <xf numFmtId="0" fontId="5" fillId="0" borderId="2" xfId="0" applyFont="1" applyBorder="1"/>
    <xf numFmtId="0" fontId="5" fillId="0" borderId="2" xfId="0" applyFont="1" applyBorder="1" applyAlignment="1" applyProtection="1"/>
    <xf numFmtId="0" fontId="5" fillId="0" borderId="2" xfId="0" applyFont="1" applyBorder="1" applyAlignment="1" applyProtection="1">
      <alignment horizontal="center"/>
    </xf>
    <xf numFmtId="0" fontId="20" fillId="0" borderId="2" xfId="0" applyFont="1" applyBorder="1" applyAlignment="1" applyProtection="1">
      <alignment horizontal="left" vertical="center"/>
    </xf>
    <xf numFmtId="0" fontId="8" fillId="0" borderId="2" xfId="0" applyFont="1" applyFill="1" applyBorder="1" applyAlignment="1" applyProtection="1">
      <alignment horizontal="center"/>
    </xf>
    <xf numFmtId="0" fontId="19" fillId="0" borderId="0" xfId="0" applyFont="1" applyBorder="1" applyProtection="1"/>
    <xf numFmtId="0" fontId="19" fillId="0" borderId="0" xfId="0" applyFont="1" applyBorder="1" applyAlignment="1" applyProtection="1">
      <alignment horizontal="left" vertical="center"/>
    </xf>
    <xf numFmtId="0" fontId="23" fillId="0" borderId="0" xfId="0" applyFont="1" applyFill="1" applyBorder="1" applyAlignment="1" applyProtection="1">
      <alignment horizontal="left"/>
    </xf>
    <xf numFmtId="0" fontId="19" fillId="0" borderId="0" xfId="0" applyFont="1" applyBorder="1" applyAlignment="1" applyProtection="1">
      <alignment horizontal="left"/>
    </xf>
    <xf numFmtId="0" fontId="19" fillId="0" borderId="5" xfId="0" applyFont="1" applyBorder="1" applyProtection="1"/>
    <xf numFmtId="0" fontId="19" fillId="0" borderId="0" xfId="0" applyFont="1" applyBorder="1" applyAlignment="1" applyProtection="1">
      <alignment horizontal="center" vertical="center"/>
    </xf>
    <xf numFmtId="0" fontId="19" fillId="0" borderId="18" xfId="0" applyFont="1" applyBorder="1" applyProtection="1"/>
    <xf numFmtId="0" fontId="24" fillId="0" borderId="4" xfId="0" applyFont="1" applyBorder="1" applyProtection="1"/>
    <xf numFmtId="0" fontId="25" fillId="0" borderId="0" xfId="0" applyFont="1" applyAlignment="1">
      <alignment horizontal="left" vertical="center"/>
    </xf>
    <xf numFmtId="0" fontId="26" fillId="0" borderId="0" xfId="0" applyFont="1"/>
    <xf numFmtId="0" fontId="26" fillId="0" borderId="0" xfId="0" applyFont="1" applyAlignment="1">
      <alignment wrapText="1"/>
    </xf>
    <xf numFmtId="0" fontId="27" fillId="0" borderId="0" xfId="1" applyFont="1" applyAlignment="1">
      <alignment vertical="center"/>
    </xf>
    <xf numFmtId="0" fontId="26" fillId="0" borderId="0" xfId="0" applyFont="1" applyAlignment="1">
      <alignment horizontal="justify" vertical="center"/>
    </xf>
    <xf numFmtId="0" fontId="25"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wrapText="1"/>
    </xf>
    <xf numFmtId="0" fontId="30" fillId="0" borderId="0" xfId="0" applyFont="1" applyBorder="1" applyAlignment="1">
      <alignment horizontal="left" wrapText="1"/>
    </xf>
    <xf numFmtId="0" fontId="34" fillId="0" borderId="0" xfId="0" applyFont="1" applyAlignment="1">
      <alignment horizontal="left" wrapText="1"/>
    </xf>
    <xf numFmtId="0" fontId="30" fillId="0" borderId="0" xfId="0" applyFont="1" applyAlignment="1">
      <alignment horizontal="left" wrapText="1"/>
    </xf>
    <xf numFmtId="0" fontId="25" fillId="0" borderId="2" xfId="0" applyFont="1" applyBorder="1" applyAlignment="1">
      <alignment horizontal="left" vertical="center"/>
    </xf>
    <xf numFmtId="0" fontId="21" fillId="0" borderId="4" xfId="0" applyFont="1" applyBorder="1" applyProtection="1"/>
    <xf numFmtId="0" fontId="20" fillId="0" borderId="0" xfId="0" applyFont="1"/>
    <xf numFmtId="0" fontId="5" fillId="0" borderId="0" xfId="0" applyFont="1" applyAlignment="1" applyProtection="1">
      <alignment horizontal="left" wrapText="1"/>
    </xf>
    <xf numFmtId="0" fontId="20" fillId="0" borderId="0" xfId="0" applyFont="1" applyAlignment="1" applyProtection="1"/>
    <xf numFmtId="0" fontId="30" fillId="0" borderId="2" xfId="0" applyFont="1" applyBorder="1" applyAlignment="1">
      <alignment horizontal="left" wrapText="1"/>
    </xf>
    <xf numFmtId="0" fontId="33" fillId="0" borderId="0" xfId="0" applyFont="1" applyAlignment="1">
      <alignment horizontal="center" vertical="center"/>
    </xf>
    <xf numFmtId="9" fontId="0" fillId="0" borderId="2" xfId="3" applyFont="1" applyBorder="1"/>
    <xf numFmtId="9" fontId="0" fillId="6" borderId="2" xfId="3" applyFont="1" applyFill="1" applyBorder="1"/>
    <xf numFmtId="0" fontId="0" fillId="0" borderId="0" xfId="0" quotePrefix="1"/>
    <xf numFmtId="1" fontId="0" fillId="0" borderId="2" xfId="3" applyNumberFormat="1" applyFont="1" applyFill="1" applyBorder="1"/>
    <xf numFmtId="1" fontId="0" fillId="0" borderId="2" xfId="3" applyNumberFormat="1" applyFont="1" applyBorder="1"/>
    <xf numFmtId="0" fontId="0" fillId="0" borderId="2" xfId="0" applyBorder="1" applyAlignment="1">
      <alignment vertical="center"/>
    </xf>
    <xf numFmtId="9" fontId="0" fillId="0" borderId="2" xfId="0" applyNumberFormat="1" applyBorder="1"/>
    <xf numFmtId="0" fontId="0" fillId="0" borderId="0" xfId="0" applyFont="1" applyAlignment="1">
      <alignment wrapText="1"/>
    </xf>
    <xf numFmtId="0" fontId="0" fillId="0" borderId="0" xfId="0" applyFont="1"/>
    <xf numFmtId="0" fontId="0" fillId="0" borderId="0" xfId="0" applyAlignment="1">
      <alignment horizontal="left"/>
    </xf>
    <xf numFmtId="0" fontId="35" fillId="0" borderId="2" xfId="4" applyFont="1" applyBorder="1"/>
    <xf numFmtId="164" fontId="37" fillId="7" borderId="2" xfId="4" applyNumberFormat="1" applyFont="1" applyFill="1" applyBorder="1"/>
    <xf numFmtId="0" fontId="35" fillId="0" borderId="2" xfId="4" applyFont="1" applyBorder="1" applyAlignment="1">
      <alignment horizontal="right"/>
    </xf>
    <xf numFmtId="0" fontId="0" fillId="0" borderId="2" xfId="0" applyBorder="1" applyAlignment="1">
      <alignment horizontal="left"/>
    </xf>
    <xf numFmtId="0" fontId="0" fillId="0" borderId="2" xfId="0" applyBorder="1" applyAlignment="1">
      <alignment horizontal="right"/>
    </xf>
    <xf numFmtId="0" fontId="35" fillId="0" borderId="2" xfId="4" quotePrefix="1" applyFont="1" applyBorder="1" applyAlignment="1">
      <alignment horizontal="right"/>
    </xf>
    <xf numFmtId="0" fontId="0" fillId="0" borderId="2" xfId="4" applyFont="1" applyBorder="1"/>
    <xf numFmtId="0" fontId="0" fillId="0" borderId="2" xfId="4" quotePrefix="1" applyFont="1" applyBorder="1" applyAlignment="1">
      <alignment horizontal="right"/>
    </xf>
    <xf numFmtId="0" fontId="39" fillId="7" borderId="2" xfId="4" applyFont="1" applyFill="1" applyBorder="1"/>
    <xf numFmtId="0" fontId="39" fillId="7" borderId="2" xfId="4" applyFont="1" applyFill="1" applyBorder="1" applyAlignment="1">
      <alignment horizontal="right"/>
    </xf>
    <xf numFmtId="164" fontId="39" fillId="7" borderId="2" xfId="4" applyNumberFormat="1" applyFont="1" applyFill="1" applyBorder="1" applyAlignment="1">
      <alignment horizontal="right"/>
    </xf>
    <xf numFmtId="165" fontId="0" fillId="6" borderId="0" xfId="0" applyNumberFormat="1" applyFill="1"/>
    <xf numFmtId="0" fontId="6" fillId="4" borderId="0" xfId="0" applyFont="1" applyFill="1" applyProtection="1">
      <protection hidden="1"/>
    </xf>
    <xf numFmtId="0" fontId="5" fillId="0" borderId="0" xfId="0" applyFont="1" applyProtection="1">
      <protection hidden="1"/>
    </xf>
    <xf numFmtId="0" fontId="20" fillId="0" borderId="0" xfId="0" applyFont="1" applyProtection="1">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protection hidden="1"/>
    </xf>
    <xf numFmtId="0" fontId="0" fillId="0" borderId="0" xfId="0" applyProtection="1">
      <protection hidden="1"/>
    </xf>
    <xf numFmtId="0" fontId="0" fillId="8" borderId="0" xfId="0" applyFill="1" applyProtection="1">
      <protection hidden="1"/>
    </xf>
    <xf numFmtId="0" fontId="0" fillId="6" borderId="0" xfId="0" applyFill="1" applyProtection="1">
      <protection hidden="1"/>
    </xf>
    <xf numFmtId="1" fontId="0" fillId="6" borderId="0" xfId="0" applyNumberFormat="1" applyFill="1" applyProtection="1">
      <protection hidden="1"/>
    </xf>
    <xf numFmtId="0" fontId="4" fillId="6" borderId="0" xfId="0" applyFont="1" applyFill="1" applyProtection="1">
      <protection hidden="1"/>
    </xf>
    <xf numFmtId="0" fontId="5" fillId="6" borderId="0" xfId="0" applyFont="1" applyFill="1" applyProtection="1">
      <protection hidden="1"/>
    </xf>
    <xf numFmtId="1" fontId="0" fillId="0" borderId="0" xfId="0" applyNumberFormat="1" applyProtection="1">
      <protection hidden="1"/>
    </xf>
    <xf numFmtId="0" fontId="1" fillId="0" borderId="1" xfId="0" applyFont="1" applyBorder="1" applyAlignment="1">
      <alignment horizontal="center"/>
    </xf>
    <xf numFmtId="0" fontId="2" fillId="0" borderId="0" xfId="0" applyFont="1" applyAlignment="1">
      <alignment horizontal="center"/>
    </xf>
    <xf numFmtId="0" fontId="8" fillId="2" borderId="25" xfId="0" applyFont="1" applyFill="1" applyBorder="1" applyAlignment="1" applyProtection="1">
      <alignment horizontal="left"/>
    </xf>
    <xf numFmtId="0" fontId="8" fillId="2" borderId="26" xfId="0" applyFont="1" applyFill="1" applyBorder="1" applyAlignment="1" applyProtection="1">
      <alignment horizontal="left"/>
    </xf>
    <xf numFmtId="0" fontId="8" fillId="2" borderId="27" xfId="0" applyFont="1" applyFill="1" applyBorder="1" applyAlignment="1" applyProtection="1">
      <alignment horizontal="left"/>
    </xf>
    <xf numFmtId="166" fontId="8" fillId="0" borderId="28" xfId="2" applyNumberFormat="1" applyFont="1" applyBorder="1" applyAlignment="1" applyProtection="1">
      <alignment horizontal="center"/>
      <protection hidden="1"/>
    </xf>
    <xf numFmtId="166" fontId="8" fillId="0" borderId="26" xfId="2" applyNumberFormat="1" applyFont="1" applyBorder="1" applyAlignment="1" applyProtection="1">
      <alignment horizontal="center"/>
      <protection hidden="1"/>
    </xf>
    <xf numFmtId="166" fontId="8" fillId="0" borderId="29" xfId="2" applyNumberFormat="1" applyFont="1" applyBorder="1" applyAlignment="1" applyProtection="1">
      <alignment horizontal="center"/>
      <protection hidden="1"/>
    </xf>
    <xf numFmtId="0" fontId="8" fillId="0" borderId="25" xfId="0" applyFont="1" applyBorder="1" applyAlignment="1" applyProtection="1">
      <alignment horizontal="center"/>
    </xf>
    <xf numFmtId="0" fontId="8" fillId="0" borderId="27" xfId="0" applyFont="1" applyBorder="1" applyAlignment="1" applyProtection="1">
      <alignment horizontal="center"/>
    </xf>
    <xf numFmtId="0" fontId="8" fillId="2" borderId="23" xfId="0" applyFont="1" applyFill="1" applyBorder="1" applyAlignment="1" applyProtection="1">
      <alignment horizontal="left"/>
    </xf>
    <xf numFmtId="0" fontId="8" fillId="2" borderId="2" xfId="0" applyFont="1" applyFill="1" applyBorder="1" applyAlignment="1" applyProtection="1">
      <alignment horizontal="left"/>
    </xf>
    <xf numFmtId="0" fontId="8" fillId="2" borderId="24" xfId="0" applyFont="1" applyFill="1" applyBorder="1" applyAlignment="1" applyProtection="1">
      <alignment horizontal="left"/>
    </xf>
    <xf numFmtId="43" fontId="8" fillId="0" borderId="22" xfId="2" applyFont="1" applyBorder="1" applyAlignment="1" applyProtection="1">
      <alignment horizontal="center"/>
      <protection hidden="1"/>
    </xf>
    <xf numFmtId="43" fontId="8" fillId="0" borderId="2" xfId="2" applyFont="1" applyBorder="1" applyAlignment="1" applyProtection="1">
      <alignment horizontal="center"/>
      <protection hidden="1"/>
    </xf>
    <xf numFmtId="43" fontId="8" fillId="0" borderId="21" xfId="2" applyFont="1" applyBorder="1" applyAlignment="1" applyProtection="1">
      <alignment horizontal="center"/>
      <protection hidden="1"/>
    </xf>
    <xf numFmtId="0" fontId="8" fillId="0" borderId="23" xfId="0" applyFont="1" applyBorder="1" applyAlignment="1" applyProtection="1">
      <alignment horizontal="center"/>
    </xf>
    <xf numFmtId="0" fontId="8" fillId="0" borderId="24" xfId="0" applyFont="1" applyBorder="1" applyAlignment="1" applyProtection="1">
      <alignment horizontal="center"/>
    </xf>
    <xf numFmtId="0" fontId="20" fillId="0" borderId="0" xfId="0" applyFont="1" applyAlignment="1" applyProtection="1">
      <alignment horizontal="left"/>
    </xf>
    <xf numFmtId="0" fontId="20" fillId="0" borderId="0" xfId="0" applyFont="1" applyAlignment="1" applyProtection="1">
      <alignment horizontal="left" wrapText="1"/>
    </xf>
    <xf numFmtId="0" fontId="20" fillId="0" borderId="0" xfId="0" applyFont="1" applyAlignment="1" applyProtection="1">
      <alignment horizontal="center"/>
    </xf>
    <xf numFmtId="0" fontId="5" fillId="0" borderId="9" xfId="0" applyFont="1" applyBorder="1" applyAlignment="1" applyProtection="1">
      <alignment horizontal="center"/>
      <protection locked="0"/>
    </xf>
    <xf numFmtId="0" fontId="7" fillId="3" borderId="11" xfId="0" applyFont="1" applyFill="1" applyBorder="1" applyAlignment="1" applyProtection="1">
      <alignment horizontal="center" wrapText="1"/>
    </xf>
    <xf numFmtId="0" fontId="7" fillId="3" borderId="12" xfId="0" applyFont="1" applyFill="1" applyBorder="1" applyAlignment="1" applyProtection="1">
      <alignment horizontal="center" wrapText="1"/>
    </xf>
    <xf numFmtId="0" fontId="7" fillId="3" borderId="13" xfId="0" applyFont="1" applyFill="1" applyBorder="1" applyAlignment="1" applyProtection="1">
      <alignment horizontal="center" wrapText="1"/>
    </xf>
    <xf numFmtId="0" fontId="8" fillId="2" borderId="11" xfId="0" applyFont="1" applyFill="1" applyBorder="1" applyAlignment="1" applyProtection="1">
      <alignment horizontal="center"/>
    </xf>
    <xf numFmtId="0" fontId="8" fillId="2" borderId="12" xfId="0" applyFont="1" applyFill="1" applyBorder="1" applyAlignment="1" applyProtection="1">
      <alignment horizontal="center"/>
    </xf>
    <xf numFmtId="0" fontId="8" fillId="2" borderId="13" xfId="0" applyFont="1" applyFill="1" applyBorder="1" applyAlignment="1" applyProtection="1">
      <alignment horizontal="center"/>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5"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8" xfId="0" applyFont="1" applyBorder="1" applyAlignment="1" applyProtection="1">
      <alignment horizontal="left" wrapText="1"/>
    </xf>
    <xf numFmtId="0" fontId="5" fillId="0" borderId="3" xfId="0" applyFont="1" applyBorder="1" applyAlignment="1" applyProtection="1">
      <alignment horizontal="left" wrapText="1"/>
    </xf>
    <xf numFmtId="0" fontId="5" fillId="0" borderId="19" xfId="0" applyFont="1" applyBorder="1" applyAlignment="1" applyProtection="1">
      <alignment horizontal="left" wrapText="1"/>
    </xf>
    <xf numFmtId="0" fontId="5" fillId="0" borderId="4" xfId="0" applyFont="1" applyBorder="1" applyAlignment="1" applyProtection="1">
      <alignment horizontal="left" wrapText="1"/>
    </xf>
    <xf numFmtId="0" fontId="5" fillId="0" borderId="0" xfId="0" applyFont="1" applyBorder="1" applyAlignment="1" applyProtection="1">
      <alignment horizontal="left" wrapText="1"/>
    </xf>
    <xf numFmtId="0" fontId="5" fillId="0" borderId="5" xfId="0" applyFont="1" applyBorder="1" applyAlignment="1" applyProtection="1">
      <alignment horizontal="left" wrapText="1"/>
    </xf>
    <xf numFmtId="0" fontId="8" fillId="2" borderId="15" xfId="0" applyFont="1" applyFill="1" applyBorder="1" applyAlignment="1" applyProtection="1">
      <alignment horizontal="center"/>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8"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0" fontId="5" fillId="0" borderId="0" xfId="0" applyFont="1" applyBorder="1" applyAlignment="1" applyProtection="1">
      <alignment horizontal="center"/>
    </xf>
    <xf numFmtId="0" fontId="5" fillId="0" borderId="5" xfId="0" applyFont="1" applyBorder="1" applyAlignment="1" applyProtection="1">
      <alignment horizontal="center"/>
    </xf>
    <xf numFmtId="0" fontId="9" fillId="2" borderId="15"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25" fillId="0" borderId="0" xfId="0" applyFont="1" applyAlignment="1">
      <alignment horizontal="center" vertical="center"/>
    </xf>
    <xf numFmtId="0" fontId="30" fillId="0" borderId="2" xfId="0" applyFont="1" applyBorder="1" applyAlignment="1">
      <alignment horizontal="left" wrapText="1"/>
    </xf>
    <xf numFmtId="0" fontId="33" fillId="0" borderId="0" xfId="0" applyFont="1" applyAlignment="1">
      <alignment horizontal="center" vertical="center"/>
    </xf>
    <xf numFmtId="0" fontId="5" fillId="0" borderId="6" xfId="0" applyFont="1" applyBorder="1" applyAlignment="1" applyProtection="1">
      <alignment horizontal="center"/>
      <protection locked="0"/>
    </xf>
    <xf numFmtId="0" fontId="5" fillId="0" borderId="1" xfId="0" applyFont="1" applyBorder="1" applyAlignment="1" applyProtection="1">
      <alignment horizontal="center"/>
    </xf>
    <xf numFmtId="0" fontId="5" fillId="0" borderId="6" xfId="0" applyFont="1" applyBorder="1" applyAlignment="1" applyProtection="1">
      <alignment horizontal="center"/>
    </xf>
    <xf numFmtId="0" fontId="5" fillId="0" borderId="1" xfId="0" applyFont="1" applyBorder="1" applyAlignment="1" applyProtection="1">
      <alignment horizontal="center" vertical="center"/>
    </xf>
    <xf numFmtId="0" fontId="5" fillId="0" borderId="6" xfId="0" applyFont="1" applyBorder="1" applyAlignment="1" applyProtection="1">
      <alignment horizontal="center" vertical="center"/>
    </xf>
    <xf numFmtId="0" fontId="20" fillId="0" borderId="18" xfId="0" applyFont="1" applyBorder="1" applyAlignment="1" applyProtection="1">
      <alignment horizontal="left" wrapText="1"/>
    </xf>
    <xf numFmtId="0" fontId="20" fillId="0" borderId="3" xfId="0" applyFont="1" applyBorder="1" applyAlignment="1" applyProtection="1">
      <alignment horizontal="left" wrapText="1"/>
    </xf>
    <xf numFmtId="0" fontId="20" fillId="0" borderId="19" xfId="0" applyFont="1" applyBorder="1" applyAlignment="1" applyProtection="1">
      <alignment horizontal="left" wrapText="1"/>
    </xf>
    <xf numFmtId="0" fontId="20" fillId="0" borderId="4"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5" xfId="0" applyFont="1" applyBorder="1" applyAlignment="1" applyProtection="1">
      <alignment horizontal="left" wrapText="1"/>
    </xf>
    <xf numFmtId="0" fontId="5" fillId="0" borderId="20" xfId="0" applyFont="1" applyBorder="1" applyAlignment="1" applyProtection="1">
      <alignment horizontal="center"/>
      <protection locked="0"/>
    </xf>
    <xf numFmtId="0" fontId="20" fillId="0" borderId="15" xfId="0" applyFont="1" applyBorder="1" applyAlignment="1" applyProtection="1">
      <alignment horizontal="left" wrapText="1"/>
    </xf>
    <xf numFmtId="0" fontId="20" fillId="0" borderId="16" xfId="0" applyFont="1" applyBorder="1" applyAlignment="1" applyProtection="1">
      <alignment horizontal="left" wrapText="1"/>
    </xf>
    <xf numFmtId="0" fontId="0" fillId="0" borderId="2" xfId="0" applyFont="1" applyBorder="1" applyAlignment="1">
      <alignment horizontal="left"/>
    </xf>
    <xf numFmtId="0" fontId="0" fillId="0" borderId="2" xfId="0" applyBorder="1" applyAlignment="1">
      <alignment horizontal="left"/>
    </xf>
    <xf numFmtId="0" fontId="0" fillId="0" borderId="21" xfId="0" applyBorder="1" applyAlignment="1">
      <alignment horizontal="left"/>
    </xf>
    <xf numFmtId="0" fontId="0" fillId="0" borderId="20" xfId="0" applyBorder="1" applyAlignment="1">
      <alignment horizontal="left"/>
    </xf>
    <xf numFmtId="0" fontId="0" fillId="0" borderId="22" xfId="0" applyBorder="1" applyAlignment="1">
      <alignment horizontal="left"/>
    </xf>
    <xf numFmtId="0" fontId="0" fillId="0" borderId="2" xfId="0" applyBorder="1" applyAlignment="1">
      <alignment horizontal="center" vertical="center"/>
    </xf>
    <xf numFmtId="0" fontId="0" fillId="0" borderId="2" xfId="0" applyFont="1" applyBorder="1" applyAlignment="1">
      <alignment horizontal="left" wrapText="1"/>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wrapText="1"/>
    </xf>
    <xf numFmtId="0" fontId="0" fillId="0" borderId="2" xfId="0" applyBorder="1" applyAlignment="1">
      <alignment horizontal="center"/>
    </xf>
  </cellXfs>
  <cellStyles count="5">
    <cellStyle name="Comma" xfId="2" builtinId="3"/>
    <cellStyle name="Hyperlink" xfId="1" builtinId="8"/>
    <cellStyle name="Normal" xfId="0" builtinId="0"/>
    <cellStyle name="Normal 3" xfId="4"/>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ctrlProps/ctrlProp1.xml><?xml version="1.0" encoding="utf-8"?>
<formControlPr xmlns="http://schemas.microsoft.com/office/spreadsheetml/2009/9/main" objectType="Radio" firstButton="1" fmlaLink="$V$42" lockText="1" noThreeD="1"/>
</file>

<file path=xl/ctrlProps/ctrlProp10.xml><?xml version="1.0" encoding="utf-8"?>
<formControlPr xmlns="http://schemas.microsoft.com/office/spreadsheetml/2009/9/main" objectType="CheckBox" fmlaLink="$V$35"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fmlaLink="$V$134" lockText="1" noThreeD="1"/>
</file>

<file path=xl/ctrlProps/ctrlProp103.xml><?xml version="1.0" encoding="utf-8"?>
<formControlPr xmlns="http://schemas.microsoft.com/office/spreadsheetml/2009/9/main" objectType="CheckBox" fmlaLink="$V$139" lockText="1" noThreeD="1"/>
</file>

<file path=xl/ctrlProps/ctrlProp104.xml><?xml version="1.0" encoding="utf-8"?>
<formControlPr xmlns="http://schemas.microsoft.com/office/spreadsheetml/2009/9/main" objectType="CheckBox" fmlaLink="$V$144" lockText="1" noThreeD="1"/>
</file>

<file path=xl/ctrlProps/ctrlProp105.xml><?xml version="1.0" encoding="utf-8"?>
<formControlPr xmlns="http://schemas.microsoft.com/office/spreadsheetml/2009/9/main" objectType="CheckBox" fmlaLink="$V$149" lockText="1" noThreeD="1"/>
</file>

<file path=xl/ctrlProps/ctrlProp106.xml><?xml version="1.0" encoding="utf-8"?>
<formControlPr xmlns="http://schemas.microsoft.com/office/spreadsheetml/2009/9/main" objectType="CheckBox" fmlaLink="$V$154" lockText="1" noThreeD="1"/>
</file>

<file path=xl/ctrlProps/ctrlProp107.xml><?xml version="1.0" encoding="utf-8"?>
<formControlPr xmlns="http://schemas.microsoft.com/office/spreadsheetml/2009/9/main" objectType="CheckBox" fmlaLink="$V$159" lockText="1" noThreeD="1"/>
</file>

<file path=xl/ctrlProps/ctrlProp108.xml><?xml version="1.0" encoding="utf-8"?>
<formControlPr xmlns="http://schemas.microsoft.com/office/spreadsheetml/2009/9/main" objectType="CheckBox" fmlaLink="$V$164" lockText="1" noThreeD="1"/>
</file>

<file path=xl/ctrlProps/ctrlProp109.xml><?xml version="1.0" encoding="utf-8"?>
<formControlPr xmlns="http://schemas.microsoft.com/office/spreadsheetml/2009/9/main" objectType="CheckBox" fmlaLink="$V$167" lockText="1" noThreeD="1"/>
</file>

<file path=xl/ctrlProps/ctrlProp11.xml><?xml version="1.0" encoding="utf-8"?>
<formControlPr xmlns="http://schemas.microsoft.com/office/spreadsheetml/2009/9/main" objectType="CheckBox" fmlaLink="$V$36" lockText="1" noThreeD="1"/>
</file>

<file path=xl/ctrlProps/ctrlProp110.xml><?xml version="1.0" encoding="utf-8"?>
<formControlPr xmlns="http://schemas.microsoft.com/office/spreadsheetml/2009/9/main" objectType="Radio" firstButton="1" fmlaLink="$V$133"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V$138"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V$37" lockText="1" noThreeD="1"/>
</file>

<file path=xl/ctrlProps/ctrlProp120.xml><?xml version="1.0" encoding="utf-8"?>
<formControlPr xmlns="http://schemas.microsoft.com/office/spreadsheetml/2009/9/main" objectType="Radio" firstButton="1" fmlaLink="$V$143"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irstButton="1" fmlaLink="$V$14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irstButton="1" fmlaLink="$V$153"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V$50"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V$1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firstButton="1" fmlaLink="$V$162"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V$51"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V$199"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CheckBox" fmlaLink="$V$230" lockText="1" noThreeD="1"/>
</file>

<file path=xl/ctrlProps/ctrlProp153.xml><?xml version="1.0" encoding="utf-8"?>
<formControlPr xmlns="http://schemas.microsoft.com/office/spreadsheetml/2009/9/main" objectType="CheckBox" fmlaLink="$V$212" lockText="1" noThreeD="1"/>
</file>

<file path=xl/ctrlProps/ctrlProp154.xml><?xml version="1.0" encoding="utf-8"?>
<formControlPr xmlns="http://schemas.microsoft.com/office/spreadsheetml/2009/9/main" objectType="CheckBox" fmlaLink="$V$194" lockText="1" noThreeD="1"/>
</file>

<file path=xl/ctrlProps/ctrlProp15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V$59"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fmlaLink="$V$6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V$68" lockText="1" noThreeD="1"/>
</file>

<file path=xl/ctrlProps/ctrlProp26.xml><?xml version="1.0" encoding="utf-8"?>
<formControlPr xmlns="http://schemas.microsoft.com/office/spreadsheetml/2009/9/main" objectType="Radio" firstButton="1" fmlaLink="$V$6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V$27" lockText="1" noThreeD="1"/>
</file>

<file path=xl/ctrlProps/ctrlProp30.xml><?xml version="1.0" encoding="utf-8"?>
<formControlPr xmlns="http://schemas.microsoft.com/office/spreadsheetml/2009/9/main" objectType="CheckBox" fmlaLink="$V$76"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V$78" lockText="1" noThreeD="1"/>
</file>

<file path=xl/ctrlProps/ctrlProp33.xml><?xml version="1.0" encoding="utf-8"?>
<formControlPr xmlns="http://schemas.microsoft.com/office/spreadsheetml/2009/9/main" objectType="Radio" firstButton="1" fmlaLink="$V$7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V$85" lockText="1" noThreeD="1"/>
</file>

<file path=xl/ctrlProps/ctrlProp37.xml><?xml version="1.0" encoding="utf-8"?>
<formControlPr xmlns="http://schemas.microsoft.com/office/spreadsheetml/2009/9/main" objectType="CheckBox" fmlaLink="$V$87" lockText="1" noThreeD="1"/>
</file>

<file path=xl/ctrlProps/ctrlProp38.xml><?xml version="1.0" encoding="utf-8"?>
<formControlPr xmlns="http://schemas.microsoft.com/office/spreadsheetml/2009/9/main" objectType="CheckBox" fmlaLink="$V$89"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V$9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V$9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V$17"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V$103"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V$106"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V$113" lockText="1" noThreeD="1"/>
</file>

<file path=xl/ctrlProps/ctrlProp6.xml><?xml version="1.0" encoding="utf-8"?>
<formControlPr xmlns="http://schemas.microsoft.com/office/spreadsheetml/2009/9/main" objectType="CheckBox" fmlaLink="$V$3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V$11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V$124"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V$33"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V$173"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V$178"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V$183"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V$32" lockText="1" noThreeD="1"/>
</file>

<file path=xl/ctrlProps/ctrlProp80.xml><?xml version="1.0" encoding="utf-8"?>
<formControlPr xmlns="http://schemas.microsoft.com/office/spreadsheetml/2009/9/main" objectType="Radio" firstButton="1" fmlaLink="$V$187"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V$207"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V$21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V$34"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fmlaLink="$V$222"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png"/><Relationship Id="rId5" Type="http://schemas.openxmlformats.org/officeDocument/2006/relationships/image" Target="../media/image8.jpeg"/><Relationship Id="rId10" Type="http://schemas.openxmlformats.org/officeDocument/2006/relationships/image" Target="../media/image13.jpeg"/><Relationship Id="rId4" Type="http://schemas.openxmlformats.org/officeDocument/2006/relationships/image" Target="../media/image7.png"/><Relationship Id="rId9" Type="http://schemas.openxmlformats.org/officeDocument/2006/relationships/image" Target="../media/image1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7</xdr:col>
          <xdr:colOff>0</xdr:colOff>
          <xdr:row>11</xdr:row>
          <xdr:rowOff>57150</xdr:rowOff>
        </xdr:to>
        <xdr:sp macro="" textlink="">
          <xdr:nvSpPr>
            <xdr:cNvPr id="4097" name="CommandButton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114300</xdr:rowOff>
        </xdr:from>
        <xdr:to>
          <xdr:col>7</xdr:col>
          <xdr:colOff>0</xdr:colOff>
          <xdr:row>13</xdr:row>
          <xdr:rowOff>114300</xdr:rowOff>
        </xdr:to>
        <xdr:sp macro="" textlink="">
          <xdr:nvSpPr>
            <xdr:cNvPr id="4098" name="CommandButton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7</xdr:col>
          <xdr:colOff>0</xdr:colOff>
          <xdr:row>16</xdr:row>
          <xdr:rowOff>38100</xdr:rowOff>
        </xdr:to>
        <xdr:sp macro="" textlink="">
          <xdr:nvSpPr>
            <xdr:cNvPr id="4099" name="CommandButton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xdr:colOff>
          <xdr:row>14</xdr:row>
          <xdr:rowOff>0</xdr:rowOff>
        </xdr:from>
        <xdr:to>
          <xdr:col>18</xdr:col>
          <xdr:colOff>409575</xdr:colOff>
          <xdr:row>231</xdr:row>
          <xdr:rowOff>180975</xdr:rowOff>
        </xdr:to>
        <xdr:grpSp>
          <xdr:nvGrpSpPr>
            <xdr:cNvPr id="3" name="Группа 2"/>
            <xdr:cNvGrpSpPr/>
          </xdr:nvGrpSpPr>
          <xdr:grpSpPr>
            <a:xfrm>
              <a:off x="-1" y="3086100"/>
              <a:ext cx="6524626" cy="43472100"/>
              <a:chOff x="-2" y="3086100"/>
              <a:chExt cx="7762876" cy="43472099"/>
            </a:xfrm>
          </xdr:grpSpPr>
          <xdr:grpSp>
            <xdr:nvGrpSpPr>
              <xdr:cNvPr id="169" name="Gruppieren 3"/>
              <xdr:cNvGrpSpPr/>
            </xdr:nvGrpSpPr>
            <xdr:grpSpPr>
              <a:xfrm>
                <a:off x="184480" y="8719195"/>
                <a:ext cx="4693603" cy="229387"/>
                <a:chOff x="333802" y="5255470"/>
                <a:chExt cx="3435217" cy="229576"/>
              </a:xfrm>
            </xdr:grpSpPr>
            <xdr:sp macro="" textlink="">
              <xdr:nvSpPr>
                <xdr:cNvPr id="7327" name="Option Button 159" hidden="1">
                  <a:extLst>
                    <a:ext uri="{63B3BB69-23CF-44E3-9099-C40C66FF867C}">
                      <a14:compatExt spid="_x0000_s7327"/>
                    </a:ext>
                  </a:extLst>
                </xdr:cNvPr>
                <xdr:cNvSpPr/>
              </xdr:nvSpPr>
              <xdr:spPr bwMode="auto">
                <a:xfrm>
                  <a:off x="333802" y="5255470"/>
                  <a:ext cx="1548000" cy="216000"/>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Այո</a:t>
                  </a:r>
                </a:p>
              </xdr:txBody>
            </xdr:sp>
            <xdr:sp macro="" textlink="">
              <xdr:nvSpPr>
                <xdr:cNvPr id="7328" name="Option Button 160" hidden="1">
                  <a:extLst>
                    <a:ext uri="{63B3BB69-23CF-44E3-9099-C40C66FF867C}">
                      <a14:compatExt spid="_x0000_s7328"/>
                    </a:ext>
                  </a:extLst>
                </xdr:cNvPr>
                <xdr:cNvSpPr/>
              </xdr:nvSpPr>
              <xdr:spPr bwMode="auto">
                <a:xfrm>
                  <a:off x="2221019" y="5269046"/>
                  <a:ext cx="1548000"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Ոչ</a:t>
                  </a:r>
                </a:p>
              </xdr:txBody>
            </xdr:sp>
          </xdr:grpSp>
          <xdr:sp macro="" textlink="">
            <xdr:nvSpPr>
              <xdr:cNvPr id="7329" name="Option Button 161" descr="Up to 1 year" hidden="1">
                <a:extLst>
                  <a:ext uri="{63B3BB69-23CF-44E3-9099-C40C66FF867C}">
                    <a14:compatExt spid="_x0000_s7329"/>
                  </a:ext>
                </a:extLst>
              </xdr:cNvPr>
              <xdr:cNvSpPr/>
            </xdr:nvSpPr>
            <xdr:spPr bwMode="auto">
              <a:xfrm>
                <a:off x="171449" y="5605004"/>
                <a:ext cx="2110561" cy="209377"/>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Մինչև 1 տարի</a:t>
                </a:r>
              </a:p>
            </xdr:txBody>
          </xdr:sp>
          <xdr:sp macro="" textlink="">
            <xdr:nvSpPr>
              <xdr:cNvPr id="7330" name="Option Button 162" hidden="1">
                <a:extLst>
                  <a:ext uri="{63B3BB69-23CF-44E3-9099-C40C66FF867C}">
                    <a14:compatExt spid="_x0000_s7330"/>
                  </a:ext>
                </a:extLst>
              </xdr:cNvPr>
              <xdr:cNvSpPr/>
            </xdr:nvSpPr>
            <xdr:spPr bwMode="auto">
              <a:xfrm>
                <a:off x="2738072" y="5605004"/>
                <a:ext cx="2111127" cy="209377"/>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1-ից 10 տարի</a:t>
                </a:r>
              </a:p>
            </xdr:txBody>
          </xdr:sp>
          <xdr:sp macro="" textlink="">
            <xdr:nvSpPr>
              <xdr:cNvPr id="7331" name="Option Button 163" hidden="1">
                <a:extLst>
                  <a:ext uri="{63B3BB69-23CF-44E3-9099-C40C66FF867C}">
                    <a14:compatExt spid="_x0000_s7331"/>
                  </a:ext>
                </a:extLst>
              </xdr:cNvPr>
              <xdr:cNvSpPr/>
            </xdr:nvSpPr>
            <xdr:spPr bwMode="auto">
              <a:xfrm>
                <a:off x="5331856" y="5595487"/>
                <a:ext cx="2123577" cy="209377"/>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 տարուց ավել</a:t>
                </a:r>
              </a:p>
            </xdr:txBody>
          </xdr:sp>
          <xdr:grpSp>
            <xdr:nvGrpSpPr>
              <xdr:cNvPr id="173" name="Группа 172"/>
              <xdr:cNvGrpSpPr/>
            </xdr:nvGrpSpPr>
            <xdr:grpSpPr>
              <a:xfrm>
                <a:off x="168742" y="6996778"/>
                <a:ext cx="7288882" cy="887164"/>
                <a:chOff x="6518875" y="4147607"/>
                <a:chExt cx="4234463" cy="887894"/>
              </a:xfrm>
              <a:solidFill>
                <a:schemeClr val="accent4">
                  <a:lumMod val="20000"/>
                  <a:lumOff val="80000"/>
                </a:schemeClr>
              </a:solidFill>
            </xdr:grpSpPr>
            <xdr:sp macro="" textlink="">
              <xdr:nvSpPr>
                <xdr:cNvPr id="7332" name="Check Box 164" hidden="1">
                  <a:extLst>
                    <a:ext uri="{63B3BB69-23CF-44E3-9099-C40C66FF867C}">
                      <a14:compatExt spid="_x0000_s7332"/>
                    </a:ext>
                  </a:extLst>
                </xdr:cNvPr>
                <xdr:cNvSpPr/>
              </xdr:nvSpPr>
              <xdr:spPr bwMode="auto">
                <a:xfrm>
                  <a:off x="6518875" y="4155450"/>
                  <a:ext cx="1228741"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Պատուհաններ</a:t>
                  </a:r>
                </a:p>
              </xdr:txBody>
            </xdr:sp>
            <xdr:sp macro="" textlink="">
              <xdr:nvSpPr>
                <xdr:cNvPr id="7333" name="Check Box 165" hidden="1">
                  <a:extLst>
                    <a:ext uri="{63B3BB69-23CF-44E3-9099-C40C66FF867C}">
                      <a14:compatExt spid="_x0000_s7333"/>
                    </a:ext>
                  </a:extLst>
                </xdr:cNvPr>
                <xdr:cNvSpPr/>
              </xdr:nvSpPr>
              <xdr:spPr bwMode="auto">
                <a:xfrm>
                  <a:off x="9524596" y="4155821"/>
                  <a:ext cx="1228742"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Դռներ</a:t>
                  </a:r>
                </a:p>
              </xdr:txBody>
            </xdr:sp>
            <xdr:sp macro="" textlink="">
              <xdr:nvSpPr>
                <xdr:cNvPr id="7334" name="Check Box 166" hidden="1">
                  <a:extLst>
                    <a:ext uri="{63B3BB69-23CF-44E3-9099-C40C66FF867C}">
                      <a14:compatExt spid="_x0000_s7334"/>
                    </a:ext>
                  </a:extLst>
                </xdr:cNvPr>
                <xdr:cNvSpPr/>
              </xdr:nvSpPr>
              <xdr:spPr bwMode="auto">
                <a:xfrm>
                  <a:off x="8024875" y="4147607"/>
                  <a:ext cx="1228741" cy="215999"/>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Ջեռուցման համակարգ</a:t>
                  </a:r>
                </a:p>
              </xdr:txBody>
            </xdr:sp>
            <xdr:sp macro="" textlink="">
              <xdr:nvSpPr>
                <xdr:cNvPr id="7335" name="Check Box 167" hidden="1">
                  <a:extLst>
                    <a:ext uri="{63B3BB69-23CF-44E3-9099-C40C66FF867C}">
                      <a14:compatExt spid="_x0000_s7335"/>
                    </a:ext>
                  </a:extLst>
                </xdr:cNvPr>
                <xdr:cNvSpPr/>
              </xdr:nvSpPr>
              <xdr:spPr bwMode="auto">
                <a:xfrm>
                  <a:off x="6522483" y="4490045"/>
                  <a:ext cx="1228741"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Օդաորակիչ</a:t>
                  </a:r>
                </a:p>
              </xdr:txBody>
            </xdr:sp>
            <xdr:sp macro="" textlink="">
              <xdr:nvSpPr>
                <xdr:cNvPr id="7336" name="Check Box 168" hidden="1">
                  <a:extLst>
                    <a:ext uri="{63B3BB69-23CF-44E3-9099-C40C66FF867C}">
                      <a14:compatExt spid="_x0000_s7336"/>
                    </a:ext>
                  </a:extLst>
                </xdr:cNvPr>
                <xdr:cNvSpPr/>
              </xdr:nvSpPr>
              <xdr:spPr bwMode="auto">
                <a:xfrm>
                  <a:off x="8022461" y="4487006"/>
                  <a:ext cx="1228741"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Լուսավորություն</a:t>
                  </a:r>
                </a:p>
              </xdr:txBody>
            </xdr:sp>
            <xdr:sp macro="" textlink="">
              <xdr:nvSpPr>
                <xdr:cNvPr id="7337" name="Check Box 169" hidden="1">
                  <a:extLst>
                    <a:ext uri="{63B3BB69-23CF-44E3-9099-C40C66FF867C}">
                      <a14:compatExt spid="_x0000_s7337"/>
                    </a:ext>
                  </a:extLst>
                </xdr:cNvPr>
                <xdr:cNvSpPr/>
              </xdr:nvSpPr>
              <xdr:spPr bwMode="auto">
                <a:xfrm>
                  <a:off x="9515349" y="4489173"/>
                  <a:ext cx="1228741"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Պատերի ջերմամեկուսացում</a:t>
                  </a:r>
                </a:p>
              </xdr:txBody>
            </xdr:sp>
            <xdr:sp macro="" textlink="">
              <xdr:nvSpPr>
                <xdr:cNvPr id="7338" name="Check Box 170" hidden="1">
                  <a:extLst>
                    <a:ext uri="{63B3BB69-23CF-44E3-9099-C40C66FF867C}">
                      <a14:compatExt spid="_x0000_s7338"/>
                    </a:ext>
                  </a:extLst>
                </xdr:cNvPr>
                <xdr:cNvSpPr/>
              </xdr:nvSpPr>
              <xdr:spPr bwMode="auto">
                <a:xfrm>
                  <a:off x="6521296" y="4819502"/>
                  <a:ext cx="1228741" cy="215999"/>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a:t>
                  </a:r>
                </a:p>
              </xdr:txBody>
            </xdr:sp>
          </xdr:grpSp>
          <xdr:sp macro="" textlink="">
            <xdr:nvSpPr>
              <xdr:cNvPr id="7339" name="Check Box 171" hidden="1">
                <a:extLst>
                  <a:ext uri="{63B3BB69-23CF-44E3-9099-C40C66FF867C}">
                    <a14:compatExt spid="_x0000_s7339"/>
                  </a:ext>
                </a:extLst>
              </xdr:cNvPr>
              <xdr:cNvSpPr/>
            </xdr:nvSpPr>
            <xdr:spPr bwMode="auto">
              <a:xfrm>
                <a:off x="184463" y="10538713"/>
                <a:ext cx="2110561" cy="218895"/>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Գազի կաթսա</a:t>
                </a:r>
              </a:p>
            </xdr:txBody>
          </xdr:sp>
          <xdr:sp macro="" textlink="">
            <xdr:nvSpPr>
              <xdr:cNvPr id="7340" name="Option Button 172" hidden="1">
                <a:extLst>
                  <a:ext uri="{63B3BB69-23CF-44E3-9099-C40C66FF867C}">
                    <a14:compatExt spid="_x0000_s7340"/>
                  </a:ext>
                </a:extLst>
              </xdr:cNvPr>
              <xdr:cNvSpPr/>
            </xdr:nvSpPr>
            <xdr:spPr bwMode="auto">
              <a:xfrm>
                <a:off x="171449" y="10937193"/>
                <a:ext cx="2123575" cy="42827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Կոնդենսացիոն կաթսա                 (Օգտակար գործողության գործակիցը 93%-ից բարձր)</a:t>
                </a:r>
              </a:p>
            </xdr:txBody>
          </xdr:sp>
          <xdr:sp macro="" textlink="">
            <xdr:nvSpPr>
              <xdr:cNvPr id="7341" name="Option Button 173" hidden="1">
                <a:extLst>
                  <a:ext uri="{63B3BB69-23CF-44E3-9099-C40C66FF867C}">
                    <a14:compatExt spid="_x0000_s7341"/>
                  </a:ext>
                </a:extLst>
              </xdr:cNvPr>
              <xdr:cNvSpPr/>
            </xdr:nvSpPr>
            <xdr:spPr bwMode="auto">
              <a:xfrm>
                <a:off x="2751652" y="10946711"/>
                <a:ext cx="2110562" cy="42827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Կոնդենսացիոնին մոտ կաթսա                (ՕԳԳ 90 - 93 %)</a:t>
                </a:r>
              </a:p>
            </xdr:txBody>
          </xdr:sp>
          <xdr:sp macro="" textlink="">
            <xdr:nvSpPr>
              <xdr:cNvPr id="7342" name="Option Button 174" hidden="1">
                <a:extLst>
                  <a:ext uri="{63B3BB69-23CF-44E3-9099-C40C66FF867C}">
                    <a14:compatExt spid="_x0000_s7342"/>
                  </a:ext>
                </a:extLst>
              </xdr:cNvPr>
              <xdr:cNvSpPr/>
            </xdr:nvSpPr>
            <xdr:spPr bwMode="auto">
              <a:xfrm>
                <a:off x="5318843" y="10937193"/>
                <a:ext cx="2123577" cy="43779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Ոչ կոնդենսացիոն կաթսա                         (ՕԳԳ 87 %-ից ցածր)</a:t>
                </a:r>
              </a:p>
            </xdr:txBody>
          </xdr:sp>
          <xdr:sp macro="" textlink="">
            <xdr:nvSpPr>
              <xdr:cNvPr id="7343" name="Option Button 175" hidden="1">
                <a:extLst>
                  <a:ext uri="{63B3BB69-23CF-44E3-9099-C40C66FF867C}">
                    <a14:compatExt spid="_x0000_s7343"/>
                  </a:ext>
                </a:extLst>
              </xdr:cNvPr>
              <xdr:cNvSpPr/>
            </xdr:nvSpPr>
            <xdr:spPr bwMode="auto">
              <a:xfrm>
                <a:off x="197475" y="11508224"/>
                <a:ext cx="2111127" cy="209377"/>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Այլ/Չգիտեմ </a:t>
                </a:r>
              </a:p>
            </xdr:txBody>
          </xdr:sp>
          <xdr:grpSp>
            <xdr:nvGrpSpPr>
              <xdr:cNvPr id="179" name="Группа 178"/>
              <xdr:cNvGrpSpPr/>
            </xdr:nvGrpSpPr>
            <xdr:grpSpPr>
              <a:xfrm>
                <a:off x="-1" y="11925759"/>
                <a:ext cx="7755886" cy="1522747"/>
                <a:chOff x="5373132" y="11678284"/>
                <a:chExt cx="7568096" cy="1716520"/>
              </a:xfrm>
            </xdr:grpSpPr>
            <xdr:sp macro="" textlink="">
              <xdr:nvSpPr>
                <xdr:cNvPr id="7344" name="Group Box 176" hidden="1">
                  <a:extLst>
                    <a:ext uri="{63B3BB69-23CF-44E3-9099-C40C66FF867C}">
                      <a14:compatExt spid="_x0000_s7344"/>
                    </a:ext>
                  </a:extLst>
                </xdr:cNvPr>
                <xdr:cNvSpPr/>
              </xdr:nvSpPr>
              <xdr:spPr bwMode="auto">
                <a:xfrm>
                  <a:off x="5373132" y="11678284"/>
                  <a:ext cx="7568096" cy="1716520"/>
                </a:xfrm>
                <a:prstGeom prst="rect">
                  <a:avLst/>
                </a:prstGeom>
                <a:noFill/>
                <a:ln w="9525">
                  <a:miter lim="800000"/>
                  <a:headEnd/>
                  <a:tailEnd/>
                </a:ln>
                <a:extLst>
                  <a:ext uri="{909E8E84-426E-40DD-AFC4-6F175D3DCCD1}">
                    <a14:hiddenFill>
                      <a:noFill/>
                    </a14:hiddenFill>
                  </a:ext>
                </a:extLst>
              </xdr:spPr>
            </xdr:sp>
            <xdr:sp macro="" textlink="">
              <xdr:nvSpPr>
                <xdr:cNvPr id="7345" name="Check Box 177" hidden="1">
                  <a:extLst>
                    <a:ext uri="{63B3BB69-23CF-44E3-9099-C40C66FF867C}">
                      <a14:compatExt spid="_x0000_s7345"/>
                    </a:ext>
                  </a:extLst>
                </xdr:cNvPr>
                <xdr:cNvSpPr/>
              </xdr:nvSpPr>
              <xdr:spPr bwMode="auto">
                <a:xfrm>
                  <a:off x="5536274" y="11891207"/>
                  <a:ext cx="2063850" cy="216254"/>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Յուղային կաթսա</a:t>
                  </a:r>
                </a:p>
              </xdr:txBody>
            </xdr:sp>
            <xdr:sp macro="" textlink="">
              <xdr:nvSpPr>
                <xdr:cNvPr id="7346" name="Option Button 178" hidden="1">
                  <a:extLst>
                    <a:ext uri="{63B3BB69-23CF-44E3-9099-C40C66FF867C}">
                      <a14:compatExt spid="_x0000_s7346"/>
                    </a:ext>
                  </a:extLst>
                </xdr:cNvPr>
                <xdr:cNvSpPr/>
              </xdr:nvSpPr>
              <xdr:spPr bwMode="auto">
                <a:xfrm>
                  <a:off x="5542055" y="12332974"/>
                  <a:ext cx="2063850" cy="486571"/>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Կոնդենսացիոն կաթսա                 (Օգտակար գործողության գործակիցը 93%-ից բարձր)</a:t>
                  </a:r>
                </a:p>
              </xdr:txBody>
            </xdr:sp>
            <xdr:sp macro="" textlink="">
              <xdr:nvSpPr>
                <xdr:cNvPr id="7347" name="Option Button 179" hidden="1">
                  <a:extLst>
                    <a:ext uri="{63B3BB69-23CF-44E3-9099-C40C66FF867C}">
                      <a14:compatExt spid="_x0000_s7347"/>
                    </a:ext>
                  </a:extLst>
                </xdr:cNvPr>
                <xdr:cNvSpPr/>
              </xdr:nvSpPr>
              <xdr:spPr bwMode="auto">
                <a:xfrm>
                  <a:off x="8052640" y="12336404"/>
                  <a:ext cx="2069952" cy="482769"/>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Կոնդենսացիոնին մոտ կաթսա                 (ՕԳԳ 90 - 93 %)</a:t>
                  </a:r>
                </a:p>
              </xdr:txBody>
            </xdr:sp>
            <xdr:sp macro="" textlink="">
              <xdr:nvSpPr>
                <xdr:cNvPr id="7348" name="Option Button 180" hidden="1">
                  <a:extLst>
                    <a:ext uri="{63B3BB69-23CF-44E3-9099-C40C66FF867C}">
                      <a14:compatExt spid="_x0000_s7348"/>
                    </a:ext>
                  </a:extLst>
                </xdr:cNvPr>
                <xdr:cNvSpPr/>
              </xdr:nvSpPr>
              <xdr:spPr bwMode="auto">
                <a:xfrm>
                  <a:off x="10567452" y="12321265"/>
                  <a:ext cx="2063850" cy="486571"/>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Ոչ կոնդենսացիոն կաթսա                        (ՕԳԳ 87 %-ից ցածր)</a:t>
                  </a:r>
                </a:p>
              </xdr:txBody>
            </xdr:sp>
            <xdr:sp macro="" textlink="">
              <xdr:nvSpPr>
                <xdr:cNvPr id="7349" name="Option Button 181" hidden="1">
                  <a:extLst>
                    <a:ext uri="{63B3BB69-23CF-44E3-9099-C40C66FF867C}">
                      <a14:compatExt spid="_x0000_s7349"/>
                    </a:ext>
                  </a:extLst>
                </xdr:cNvPr>
                <xdr:cNvSpPr/>
              </xdr:nvSpPr>
              <xdr:spPr bwMode="auto">
                <a:xfrm>
                  <a:off x="5537030" y="12970062"/>
                  <a:ext cx="2063850" cy="216254"/>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Այլ/Չգիտեմ</a:t>
                  </a:r>
                </a:p>
              </xdr:txBody>
            </xdr:sp>
          </xdr:grpSp>
          <xdr:grpSp>
            <xdr:nvGrpSpPr>
              <xdr:cNvPr id="180" name="Группа 179"/>
              <xdr:cNvGrpSpPr/>
            </xdr:nvGrpSpPr>
            <xdr:grpSpPr>
              <a:xfrm>
                <a:off x="-2" y="13635784"/>
                <a:ext cx="7755888" cy="1531034"/>
                <a:chOff x="4867814" y="15546604"/>
                <a:chExt cx="8591078" cy="1548859"/>
              </a:xfrm>
            </xdr:grpSpPr>
            <xdr:sp macro="" textlink="">
              <xdr:nvSpPr>
                <xdr:cNvPr id="7350" name="Group Box 182" hidden="1">
                  <a:extLst>
                    <a:ext uri="{63B3BB69-23CF-44E3-9099-C40C66FF867C}">
                      <a14:compatExt spid="_x0000_s7350"/>
                    </a:ext>
                  </a:extLst>
                </xdr:cNvPr>
                <xdr:cNvSpPr/>
              </xdr:nvSpPr>
              <xdr:spPr bwMode="auto">
                <a:xfrm>
                  <a:off x="4867814" y="15546604"/>
                  <a:ext cx="8591078" cy="1548859"/>
                </a:xfrm>
                <a:prstGeom prst="rect">
                  <a:avLst/>
                </a:prstGeom>
                <a:noFill/>
                <a:ln w="9525">
                  <a:miter lim="800000"/>
                  <a:headEnd/>
                  <a:tailEnd/>
                </a:ln>
                <a:extLst>
                  <a:ext uri="{909E8E84-426E-40DD-AFC4-6F175D3DCCD1}">
                    <a14:hiddenFill>
                      <a:noFill/>
                    </a14:hiddenFill>
                  </a:ext>
                </a:extLst>
              </xdr:spPr>
            </xdr:sp>
            <xdr:sp macro="" textlink="">
              <xdr:nvSpPr>
                <xdr:cNvPr id="7351" name="Check Box 183" hidden="1">
                  <a:extLst>
                    <a:ext uri="{63B3BB69-23CF-44E3-9099-C40C66FF867C}">
                      <a14:compatExt spid="_x0000_s7351"/>
                    </a:ext>
                  </a:extLst>
                </xdr:cNvPr>
                <xdr:cNvSpPr/>
              </xdr:nvSpPr>
              <xdr:spPr bwMode="auto">
                <a:xfrm>
                  <a:off x="5073341" y="15742015"/>
                  <a:ext cx="2342821"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Գազային օդատաքացուցիչ</a:t>
                  </a:r>
                </a:p>
              </xdr:txBody>
            </xdr:sp>
            <xdr:sp macro="" textlink="">
              <xdr:nvSpPr>
                <xdr:cNvPr id="7352" name="Option Button 184" hidden="1">
                  <a:extLst>
                    <a:ext uri="{63B3BB69-23CF-44E3-9099-C40C66FF867C}">
                      <a14:compatExt spid="_x0000_s7352"/>
                    </a:ext>
                  </a:extLst>
                </xdr:cNvPr>
                <xdr:cNvSpPr/>
              </xdr:nvSpPr>
              <xdr:spPr bwMode="auto">
                <a:xfrm>
                  <a:off x="5052527" y="16125823"/>
                  <a:ext cx="2486025" cy="432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Կոնդենսացիոն օդատաքացուցիչ                 (Օգտակար գործողության                                  գործակիցը 93%-ից բարձր)</a:t>
                  </a:r>
                </a:p>
              </xdr:txBody>
            </xdr:sp>
            <xdr:sp macro="" textlink="">
              <xdr:nvSpPr>
                <xdr:cNvPr id="7353" name="Option Button 185" hidden="1">
                  <a:extLst>
                    <a:ext uri="{63B3BB69-23CF-44E3-9099-C40C66FF867C}">
                      <a14:compatExt spid="_x0000_s7353"/>
                    </a:ext>
                  </a:extLst>
                </xdr:cNvPr>
                <xdr:cNvSpPr/>
              </xdr:nvSpPr>
              <xdr:spPr bwMode="auto">
                <a:xfrm>
                  <a:off x="7908957" y="16143720"/>
                  <a:ext cx="2342821" cy="432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Կոնդենսացիոնին մոտ                             (ՕԳԳ 90 - 93 %)</a:t>
                  </a:r>
                </a:p>
              </xdr:txBody>
            </xdr:sp>
            <xdr:sp macro="" textlink="">
              <xdr:nvSpPr>
                <xdr:cNvPr id="7354" name="Option Button 186" hidden="1">
                  <a:extLst>
                    <a:ext uri="{63B3BB69-23CF-44E3-9099-C40C66FF867C}">
                      <a14:compatExt spid="_x0000_s7354"/>
                    </a:ext>
                  </a:extLst>
                </xdr:cNvPr>
                <xdr:cNvSpPr/>
              </xdr:nvSpPr>
              <xdr:spPr bwMode="auto">
                <a:xfrm>
                  <a:off x="10609501" y="16129462"/>
                  <a:ext cx="2342821" cy="432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Ոչ կոնդենսացիոն                                     (ՕԳԳ 87 %-ից ցածր)</a:t>
                  </a:r>
                </a:p>
              </xdr:txBody>
            </xdr:sp>
            <xdr:sp macro="" textlink="">
              <xdr:nvSpPr>
                <xdr:cNvPr id="7355" name="Option Button 187" hidden="1">
                  <a:extLst>
                    <a:ext uri="{63B3BB69-23CF-44E3-9099-C40C66FF867C}">
                      <a14:compatExt spid="_x0000_s7355"/>
                    </a:ext>
                  </a:extLst>
                </xdr:cNvPr>
                <xdr:cNvSpPr/>
              </xdr:nvSpPr>
              <xdr:spPr bwMode="auto">
                <a:xfrm>
                  <a:off x="5058633" y="16697651"/>
                  <a:ext cx="2342821" cy="216000"/>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Այլ/Չգիտեմ</a:t>
                  </a:r>
                </a:p>
              </xdr:txBody>
            </xdr:sp>
          </xdr:grpSp>
          <xdr:sp macro="" textlink="">
            <xdr:nvSpPr>
              <xdr:cNvPr id="7356" name="Check Box 188" hidden="1">
                <a:extLst>
                  <a:ext uri="{63B3BB69-23CF-44E3-9099-C40C66FF867C}">
                    <a14:compatExt spid="_x0000_s7356"/>
                  </a:ext>
                </a:extLst>
              </xdr:cNvPr>
              <xdr:cNvSpPr/>
            </xdr:nvSpPr>
            <xdr:spPr bwMode="auto">
              <a:xfrm>
                <a:off x="184463" y="15347550"/>
                <a:ext cx="2110561" cy="208137"/>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Էլեկտրական օդատաքացուցիչ</a:t>
                </a:r>
              </a:p>
            </xdr:txBody>
          </xdr:sp>
          <xdr:grpSp>
            <xdr:nvGrpSpPr>
              <xdr:cNvPr id="182" name="Группа 181"/>
              <xdr:cNvGrpSpPr/>
            </xdr:nvGrpSpPr>
            <xdr:grpSpPr>
              <a:xfrm>
                <a:off x="3" y="15696477"/>
                <a:ext cx="7755888" cy="1390331"/>
                <a:chOff x="4163029" y="19820197"/>
                <a:chExt cx="8716345" cy="1010479"/>
              </a:xfrm>
            </xdr:grpSpPr>
            <xdr:sp macro="" textlink="">
              <xdr:nvSpPr>
                <xdr:cNvPr id="7357" name="Group Box 189" hidden="1">
                  <a:extLst>
                    <a:ext uri="{63B3BB69-23CF-44E3-9099-C40C66FF867C}">
                      <a14:compatExt spid="_x0000_s7357"/>
                    </a:ext>
                  </a:extLst>
                </xdr:cNvPr>
                <xdr:cNvSpPr/>
              </xdr:nvSpPr>
              <xdr:spPr bwMode="auto">
                <a:xfrm>
                  <a:off x="4163029" y="19820197"/>
                  <a:ext cx="8716345" cy="1010479"/>
                </a:xfrm>
                <a:prstGeom prst="rect">
                  <a:avLst/>
                </a:prstGeom>
                <a:noFill/>
                <a:ln w="9525">
                  <a:miter lim="800000"/>
                  <a:headEnd/>
                  <a:tailEnd/>
                </a:ln>
                <a:extLst>
                  <a:ext uri="{909E8E84-426E-40DD-AFC4-6F175D3DCCD1}">
                    <a14:hiddenFill>
                      <a:noFill/>
                    </a14:hiddenFill>
                  </a:ext>
                </a:extLst>
              </xdr:spPr>
            </xdr:sp>
            <xdr:sp macro="" textlink="">
              <xdr:nvSpPr>
                <xdr:cNvPr id="7358" name="Check Box 190" hidden="1">
                  <a:extLst>
                    <a:ext uri="{63B3BB69-23CF-44E3-9099-C40C66FF867C}">
                      <a14:compatExt spid="_x0000_s7358"/>
                    </a:ext>
                  </a:extLst>
                </xdr:cNvPr>
                <xdr:cNvSpPr/>
              </xdr:nvSpPr>
              <xdr:spPr bwMode="auto">
                <a:xfrm>
                  <a:off x="4353162" y="19870701"/>
                  <a:ext cx="2369381" cy="156858"/>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Ջերմային պոմպ</a:t>
                  </a:r>
                </a:p>
              </xdr:txBody>
            </xdr:sp>
            <xdr:sp macro="" textlink="">
              <xdr:nvSpPr>
                <xdr:cNvPr id="7359" name="Option Button 191" hidden="1">
                  <a:extLst>
                    <a:ext uri="{63B3BB69-23CF-44E3-9099-C40C66FF867C}">
                      <a14:compatExt spid="_x0000_s7359"/>
                    </a:ext>
                  </a:extLst>
                </xdr:cNvPr>
                <xdr:cNvSpPr/>
              </xdr:nvSpPr>
              <xdr:spPr bwMode="auto">
                <a:xfrm>
                  <a:off x="4370859" y="20186345"/>
                  <a:ext cx="2376981" cy="313715"/>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Օդ/ջուր (Արտաքին օդի օգտագործում արտաքին սարքի միջոցով)</a:t>
                  </a:r>
                </a:p>
              </xdr:txBody>
            </xdr:sp>
            <xdr:sp macro="" textlink="">
              <xdr:nvSpPr>
                <xdr:cNvPr id="7360" name="Option Button 192" hidden="1">
                  <a:extLst>
                    <a:ext uri="{63B3BB69-23CF-44E3-9099-C40C66FF867C}">
                      <a14:compatExt spid="_x0000_s7360"/>
                    </a:ext>
                  </a:extLst>
                </xdr:cNvPr>
                <xdr:cNvSpPr/>
              </xdr:nvSpPr>
              <xdr:spPr bwMode="auto">
                <a:xfrm>
                  <a:off x="7277477" y="20186829"/>
                  <a:ext cx="2376981" cy="313715"/>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Աղի ջուր/ջուր (Գեոթերմալ էներգիայի օգտագործում) </a:t>
                  </a:r>
                </a:p>
              </xdr:txBody>
            </xdr:sp>
            <xdr:sp macro="" textlink="">
              <xdr:nvSpPr>
                <xdr:cNvPr id="7361" name="Option Button 193" hidden="1">
                  <a:extLst>
                    <a:ext uri="{63B3BB69-23CF-44E3-9099-C40C66FF867C}">
                      <a14:compatExt spid="_x0000_s7361"/>
                    </a:ext>
                  </a:extLst>
                </xdr:cNvPr>
                <xdr:cNvSpPr/>
              </xdr:nvSpPr>
              <xdr:spPr bwMode="auto">
                <a:xfrm>
                  <a:off x="10162034" y="20180886"/>
                  <a:ext cx="2376981" cy="313715"/>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Ջուր/ջուր (Ստորերկրյա ջրերի օգտագործման միջոցովl)</a:t>
                  </a:r>
                </a:p>
              </xdr:txBody>
            </xdr:sp>
          </xdr:grpSp>
          <xdr:sp macro="" textlink="">
            <xdr:nvSpPr>
              <xdr:cNvPr id="7362" name="Check Box 194" hidden="1">
                <a:extLst>
                  <a:ext uri="{63B3BB69-23CF-44E3-9099-C40C66FF867C}">
                    <a14:compatExt spid="_x0000_s7362"/>
                  </a:ext>
                </a:extLst>
              </xdr:cNvPr>
              <xdr:cNvSpPr/>
            </xdr:nvSpPr>
            <xdr:spPr bwMode="auto">
              <a:xfrm>
                <a:off x="171449" y="17277052"/>
                <a:ext cx="2110561" cy="209377"/>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Կենտրոնացված ջեռուցում</a:t>
                </a:r>
              </a:p>
            </xdr:txBody>
          </xdr:sp>
          <xdr:sp macro="" textlink="">
            <xdr:nvSpPr>
              <xdr:cNvPr id="7363" name="Check Box 195" hidden="1">
                <a:extLst>
                  <a:ext uri="{63B3BB69-23CF-44E3-9099-C40C66FF867C}">
                    <a14:compatExt spid="_x0000_s7363"/>
                  </a:ext>
                </a:extLst>
              </xdr:cNvPr>
              <xdr:cNvSpPr/>
            </xdr:nvSpPr>
            <xdr:spPr bwMode="auto">
              <a:xfrm>
                <a:off x="158434" y="17629188"/>
                <a:ext cx="2123575" cy="218895"/>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Արևային տաքացուցիչներ</a:t>
                </a:r>
              </a:p>
            </xdr:txBody>
          </xdr:sp>
          <xdr:sp macro="" textlink="">
            <xdr:nvSpPr>
              <xdr:cNvPr id="7364" name="Check Box 196" hidden="1">
                <a:extLst>
                  <a:ext uri="{63B3BB69-23CF-44E3-9099-C40C66FF867C}">
                    <a14:compatExt spid="_x0000_s7364"/>
                  </a:ext>
                </a:extLst>
              </xdr:cNvPr>
              <xdr:cNvSpPr/>
            </xdr:nvSpPr>
            <xdr:spPr bwMode="auto">
              <a:xfrm>
                <a:off x="171449" y="18028908"/>
                <a:ext cx="2110561" cy="218895"/>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a:t>
                </a:r>
              </a:p>
            </xdr:txBody>
          </xdr:sp>
          <xdr:grpSp>
            <xdr:nvGrpSpPr>
              <xdr:cNvPr id="186" name="Группа 185"/>
              <xdr:cNvGrpSpPr/>
            </xdr:nvGrpSpPr>
            <xdr:grpSpPr>
              <a:xfrm>
                <a:off x="8" y="18419695"/>
                <a:ext cx="7755900" cy="837185"/>
                <a:chOff x="2935814" y="22939677"/>
                <a:chExt cx="6971666" cy="1543222"/>
              </a:xfrm>
            </xdr:grpSpPr>
            <xdr:sp macro="" textlink="">
              <xdr:nvSpPr>
                <xdr:cNvPr id="7365" name="Group Box 197" hidden="1">
                  <a:extLst>
                    <a:ext uri="{63B3BB69-23CF-44E3-9099-C40C66FF867C}">
                      <a14:compatExt spid="_x0000_s7365"/>
                    </a:ext>
                  </a:extLst>
                </xdr:cNvPr>
                <xdr:cNvSpPr/>
              </xdr:nvSpPr>
              <xdr:spPr bwMode="auto">
                <a:xfrm>
                  <a:off x="2935814" y="22939677"/>
                  <a:ext cx="6971666" cy="1543222"/>
                </a:xfrm>
                <a:prstGeom prst="rect">
                  <a:avLst/>
                </a:prstGeom>
                <a:noFill/>
                <a:ln w="9525">
                  <a:miter lim="800000"/>
                  <a:headEnd/>
                  <a:tailEnd/>
                </a:ln>
                <a:extLst>
                  <a:ext uri="{909E8E84-426E-40DD-AFC4-6F175D3DCCD1}">
                    <a14:hiddenFill>
                      <a:noFill/>
                    </a14:hiddenFill>
                  </a:ext>
                </a:extLst>
              </xdr:spPr>
            </xdr:sp>
            <xdr:sp macro="" textlink="">
              <xdr:nvSpPr>
                <xdr:cNvPr id="7366" name="Option Button 198" hidden="1">
                  <a:extLst>
                    <a:ext uri="{63B3BB69-23CF-44E3-9099-C40C66FF867C}">
                      <a14:compatExt spid="_x0000_s7366"/>
                    </a:ext>
                  </a:extLst>
                </xdr:cNvPr>
                <xdr:cNvSpPr/>
              </xdr:nvSpPr>
              <xdr:spPr bwMode="auto">
                <a:xfrm>
                  <a:off x="3076770" y="23658448"/>
                  <a:ext cx="1901199" cy="44226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Ծրագրավորվող թերմոստատ</a:t>
                  </a:r>
                </a:p>
              </xdr:txBody>
            </xdr:sp>
            <xdr:sp macro="" textlink="">
              <xdr:nvSpPr>
                <xdr:cNvPr id="7367" name="Option Button 199" hidden="1">
                  <a:extLst>
                    <a:ext uri="{63B3BB69-23CF-44E3-9099-C40C66FF867C}">
                      <a14:compatExt spid="_x0000_s7367"/>
                    </a:ext>
                  </a:extLst>
                </xdr:cNvPr>
                <xdr:cNvSpPr/>
              </xdr:nvSpPr>
              <xdr:spPr bwMode="auto">
                <a:xfrm>
                  <a:off x="5421224" y="23659808"/>
                  <a:ext cx="1901199" cy="44226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Թերմոստատիկ փականներ</a:t>
                  </a:r>
                </a:p>
              </xdr:txBody>
            </xdr:sp>
            <xdr:sp macro="" textlink="">
              <xdr:nvSpPr>
                <xdr:cNvPr id="7368" name="Option Button 200" hidden="1">
                  <a:extLst>
                    <a:ext uri="{63B3BB69-23CF-44E3-9099-C40C66FF867C}">
                      <a14:compatExt spid="_x0000_s7368"/>
                    </a:ext>
                  </a:extLst>
                </xdr:cNvPr>
                <xdr:cNvSpPr/>
              </xdr:nvSpPr>
              <xdr:spPr bwMode="auto">
                <a:xfrm>
                  <a:off x="7738986" y="23646547"/>
                  <a:ext cx="1901199" cy="44226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Հասարակ փականներ/Չկա</a:t>
                  </a:r>
                </a:p>
              </xdr:txBody>
            </xdr:sp>
          </xdr:grpSp>
          <xdr:grpSp>
            <xdr:nvGrpSpPr>
              <xdr:cNvPr id="187" name="Группа 186"/>
              <xdr:cNvGrpSpPr/>
            </xdr:nvGrpSpPr>
            <xdr:grpSpPr>
              <a:xfrm>
                <a:off x="0" y="19265004"/>
                <a:ext cx="7755888" cy="1042611"/>
                <a:chOff x="2123589" y="24425354"/>
                <a:chExt cx="6955731" cy="1438891"/>
              </a:xfrm>
            </xdr:grpSpPr>
            <xdr:sp macro="" textlink="">
              <xdr:nvSpPr>
                <xdr:cNvPr id="7369" name="Group Box 201" hidden="1">
                  <a:extLst>
                    <a:ext uri="{63B3BB69-23CF-44E3-9099-C40C66FF867C}">
                      <a14:compatExt spid="_x0000_s7369"/>
                    </a:ext>
                  </a:extLst>
                </xdr:cNvPr>
                <xdr:cNvSpPr/>
              </xdr:nvSpPr>
              <xdr:spPr bwMode="auto">
                <a:xfrm>
                  <a:off x="2123589" y="24425354"/>
                  <a:ext cx="6955731" cy="1438891"/>
                </a:xfrm>
                <a:prstGeom prst="rect">
                  <a:avLst/>
                </a:prstGeom>
                <a:noFill/>
                <a:ln w="9525">
                  <a:miter lim="800000"/>
                  <a:headEnd/>
                  <a:tailEnd/>
                </a:ln>
                <a:extLst>
                  <a:ext uri="{909E8E84-426E-40DD-AFC4-6F175D3DCCD1}">
                    <a14:hiddenFill>
                      <a:noFill/>
                    </a14:hiddenFill>
                  </a:ext>
                </a:extLst>
              </xdr:spPr>
            </xdr:sp>
            <xdr:sp macro="" textlink="">
              <xdr:nvSpPr>
                <xdr:cNvPr id="7370" name="Option Button 202" hidden="1">
                  <a:extLst>
                    <a:ext uri="{63B3BB69-23CF-44E3-9099-C40C66FF867C}">
                      <a14:compatExt spid="_x0000_s7370"/>
                    </a:ext>
                  </a:extLst>
                </xdr:cNvPr>
                <xdr:cNvSpPr/>
              </xdr:nvSpPr>
              <xdr:spPr bwMode="auto">
                <a:xfrm>
                  <a:off x="2277329" y="25249119"/>
                  <a:ext cx="1896856" cy="34560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Ամբողջովին</a:t>
                  </a:r>
                </a:p>
              </xdr:txBody>
            </xdr:sp>
            <xdr:sp macro="" textlink="">
              <xdr:nvSpPr>
                <xdr:cNvPr id="7371" name="Option Button 203" hidden="1">
                  <a:extLst>
                    <a:ext uri="{63B3BB69-23CF-44E3-9099-C40C66FF867C}">
                      <a14:compatExt spid="_x0000_s7371"/>
                    </a:ext>
                  </a:extLst>
                </xdr:cNvPr>
                <xdr:cNvSpPr/>
              </xdr:nvSpPr>
              <xdr:spPr bwMode="auto">
                <a:xfrm>
                  <a:off x="4607522" y="25271900"/>
                  <a:ext cx="1896856" cy="34560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Ոչ</a:t>
                  </a:r>
                </a:p>
              </xdr:txBody>
            </xdr:sp>
            <xdr:sp macro="" textlink="">
              <xdr:nvSpPr>
                <xdr:cNvPr id="7372" name="Option Button 204" hidden="1">
                  <a:extLst>
                    <a:ext uri="{63B3BB69-23CF-44E3-9099-C40C66FF867C}">
                      <a14:compatExt spid="_x0000_s7372"/>
                    </a:ext>
                  </a:extLst>
                </xdr:cNvPr>
                <xdr:cNvSpPr/>
              </xdr:nvSpPr>
              <xdr:spPr bwMode="auto">
                <a:xfrm>
                  <a:off x="6918342" y="25275210"/>
                  <a:ext cx="1896856" cy="34560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Մասամբ / Չգիտեմ</a:t>
                  </a:r>
                </a:p>
              </xdr:txBody>
            </xdr:sp>
          </xdr:grpSp>
          <xdr:grpSp>
            <xdr:nvGrpSpPr>
              <xdr:cNvPr id="188" name="Gruppieren 1"/>
              <xdr:cNvGrpSpPr/>
            </xdr:nvGrpSpPr>
            <xdr:grpSpPr>
              <a:xfrm>
                <a:off x="174842" y="3516277"/>
                <a:ext cx="4685238" cy="219509"/>
                <a:chOff x="94836" y="724182"/>
                <a:chExt cx="3969317" cy="227330"/>
              </a:xfrm>
            </xdr:grpSpPr>
            <xdr:sp macro="" textlink="">
              <xdr:nvSpPr>
                <xdr:cNvPr id="7373" name="Option Button 205" hidden="1">
                  <a:extLst>
                    <a:ext uri="{63B3BB69-23CF-44E3-9099-C40C66FF867C}">
                      <a14:compatExt spid="_x0000_s7373"/>
                    </a:ext>
                  </a:extLst>
                </xdr:cNvPr>
                <xdr:cNvSpPr/>
              </xdr:nvSpPr>
              <xdr:spPr bwMode="auto">
                <a:xfrm>
                  <a:off x="2272280" y="724182"/>
                  <a:ext cx="1791873" cy="22351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Բնակարան</a:t>
                  </a:r>
                </a:p>
              </xdr:txBody>
            </xdr:sp>
            <xdr:sp macro="" textlink="">
              <xdr:nvSpPr>
                <xdr:cNvPr id="7374" name="Option Button 206" hidden="1">
                  <a:extLst>
                    <a:ext uri="{63B3BB69-23CF-44E3-9099-C40C66FF867C}">
                      <a14:compatExt spid="_x0000_s7374"/>
                    </a:ext>
                  </a:extLst>
                </xdr:cNvPr>
                <xdr:cNvSpPr/>
              </xdr:nvSpPr>
              <xdr:spPr bwMode="auto">
                <a:xfrm>
                  <a:off x="94836" y="727999"/>
                  <a:ext cx="1791873" cy="223513"/>
                </a:xfrm>
                <a:prstGeom prst="rect">
                  <a:avLst/>
                </a:prstGeom>
                <a:solidFill>
                  <a:srgbClr val="F2F2F2"/>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Առանձնատուն</a:t>
                  </a:r>
                </a:p>
              </xdr:txBody>
            </xdr:sp>
          </xdr:grpSp>
          <xdr:sp macro="" textlink="">
            <xdr:nvSpPr>
              <xdr:cNvPr id="7375" name="Group Box 207" hidden="1">
                <a:extLst>
                  <a:ext uri="{63B3BB69-23CF-44E3-9099-C40C66FF867C}">
                    <a14:compatExt spid="_x0000_s7375"/>
                  </a:ext>
                </a:extLst>
              </xdr:cNvPr>
              <xdr:cNvSpPr/>
            </xdr:nvSpPr>
            <xdr:spPr bwMode="auto">
              <a:xfrm>
                <a:off x="0" y="8266196"/>
                <a:ext cx="7751930" cy="893866"/>
              </a:xfrm>
              <a:prstGeom prst="rect">
                <a:avLst/>
              </a:prstGeom>
              <a:noFill/>
              <a:ln w="9525">
                <a:miter lim="800000"/>
                <a:headEnd/>
                <a:tailEnd/>
              </a:ln>
              <a:extLst>
                <a:ext uri="{909E8E84-426E-40DD-AFC4-6F175D3DCCD1}">
                  <a14:hiddenFill>
                    <a:noFill/>
                  </a14:hiddenFill>
                </a:ext>
              </a:extLst>
            </xdr:spPr>
          </xdr:sp>
          <xdr:sp macro="" textlink="">
            <xdr:nvSpPr>
              <xdr:cNvPr id="7376" name="Group Box 208" hidden="1">
                <a:extLst>
                  <a:ext uri="{63B3BB69-23CF-44E3-9099-C40C66FF867C}">
                    <a14:compatExt spid="_x0000_s7376"/>
                  </a:ext>
                </a:extLst>
              </xdr:cNvPr>
              <xdr:cNvSpPr/>
            </xdr:nvSpPr>
            <xdr:spPr bwMode="auto">
              <a:xfrm>
                <a:off x="0" y="3086100"/>
                <a:ext cx="7751930" cy="770891"/>
              </a:xfrm>
              <a:prstGeom prst="rect">
                <a:avLst/>
              </a:prstGeom>
              <a:noFill/>
              <a:ln w="9525">
                <a:miter lim="800000"/>
                <a:headEnd/>
                <a:tailEnd/>
              </a:ln>
              <a:extLst>
                <a:ext uri="{909E8E84-426E-40DD-AFC4-6F175D3DCCD1}">
                  <a14:hiddenFill>
                    <a:noFill/>
                  </a14:hiddenFill>
                </a:ext>
              </a:extLst>
            </xdr:spPr>
          </xdr:sp>
          <xdr:sp macro="" textlink="">
            <xdr:nvSpPr>
              <xdr:cNvPr id="7377" name="Group Box 209" hidden="1">
                <a:extLst>
                  <a:ext uri="{63B3BB69-23CF-44E3-9099-C40C66FF867C}">
                    <a14:compatExt spid="_x0000_s7377"/>
                  </a:ext>
                </a:extLst>
              </xdr:cNvPr>
              <xdr:cNvSpPr/>
            </xdr:nvSpPr>
            <xdr:spPr bwMode="auto">
              <a:xfrm>
                <a:off x="10939" y="5119249"/>
                <a:ext cx="7751935" cy="846500"/>
              </a:xfrm>
              <a:prstGeom prst="rect">
                <a:avLst/>
              </a:prstGeom>
              <a:noFill/>
              <a:ln w="9525">
                <a:miter lim="800000"/>
                <a:headEnd/>
                <a:tailEnd/>
              </a:ln>
              <a:extLst>
                <a:ext uri="{909E8E84-426E-40DD-AFC4-6F175D3DCCD1}">
                  <a14:hiddenFill>
                    <a:noFill/>
                  </a14:hiddenFill>
                </a:ext>
              </a:extLst>
            </xdr:spPr>
          </xdr:sp>
          <xdr:sp macro="" textlink="">
            <xdr:nvSpPr>
              <xdr:cNvPr id="7378" name="Group Box 210" hidden="1">
                <a:extLst>
                  <a:ext uri="{63B3BB69-23CF-44E3-9099-C40C66FF867C}">
                    <a14:compatExt spid="_x0000_s7378"/>
                  </a:ext>
                </a:extLst>
              </xdr:cNvPr>
              <xdr:cNvSpPr/>
            </xdr:nvSpPr>
            <xdr:spPr bwMode="auto">
              <a:xfrm>
                <a:off x="0" y="9139455"/>
                <a:ext cx="7751930" cy="2747692"/>
              </a:xfrm>
              <a:prstGeom prst="rect">
                <a:avLst/>
              </a:prstGeom>
              <a:noFill/>
              <a:ln w="9525">
                <a:miter lim="800000"/>
                <a:headEnd/>
                <a:tailEnd/>
              </a:ln>
              <a:extLst>
                <a:ext uri="{909E8E84-426E-40DD-AFC4-6F175D3DCCD1}">
                  <a14:hiddenFill>
                    <a:noFill/>
                  </a14:hiddenFill>
                </a:ext>
              </a:extLst>
            </xdr:spPr>
          </xdr:sp>
          <xdr:sp macro="" textlink="">
            <xdr:nvSpPr>
              <xdr:cNvPr id="7381" name="Option Button 213" hidden="1">
                <a:extLst>
                  <a:ext uri="{63B3BB69-23CF-44E3-9099-C40C66FF867C}">
                    <a14:compatExt spid="_x0000_s7381"/>
                  </a:ext>
                </a:extLst>
              </xdr:cNvPr>
              <xdr:cNvSpPr/>
            </xdr:nvSpPr>
            <xdr:spPr bwMode="auto">
              <a:xfrm>
                <a:off x="171449" y="21080882"/>
                <a:ext cx="2123575"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382" name="Option Button 214" hidden="1">
                <a:extLst>
                  <a:ext uri="{63B3BB69-23CF-44E3-9099-C40C66FF867C}">
                    <a14:compatExt spid="_x0000_s7382"/>
                  </a:ext>
                </a:extLst>
              </xdr:cNvPr>
              <xdr:cNvSpPr/>
            </xdr:nvSpPr>
            <xdr:spPr bwMode="auto">
              <a:xfrm>
                <a:off x="2738638" y="21080882"/>
                <a:ext cx="2123577"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383" name="Group Box 215" hidden="1">
                <a:extLst>
                  <a:ext uri="{63B3BB69-23CF-44E3-9099-C40C66FF867C}">
                    <a14:compatExt spid="_x0000_s7383"/>
                  </a:ext>
                </a:extLst>
              </xdr:cNvPr>
              <xdr:cNvSpPr/>
            </xdr:nvSpPr>
            <xdr:spPr bwMode="auto">
              <a:xfrm>
                <a:off x="0" y="20650895"/>
                <a:ext cx="7742309" cy="820193"/>
              </a:xfrm>
              <a:prstGeom prst="rect">
                <a:avLst/>
              </a:prstGeom>
              <a:noFill/>
              <a:ln w="9525">
                <a:miter lim="800000"/>
                <a:headEnd/>
                <a:tailEnd/>
              </a:ln>
              <a:extLst>
                <a:ext uri="{909E8E84-426E-40DD-AFC4-6F175D3DCCD1}">
                  <a14:hiddenFill>
                    <a:noFill/>
                  </a14:hiddenFill>
                </a:ext>
              </a:extLst>
            </xdr:spPr>
          </xdr:sp>
          <xdr:sp macro="" textlink="">
            <xdr:nvSpPr>
              <xdr:cNvPr id="7384" name="Option Button 216" hidden="1">
                <a:extLst>
                  <a:ext uri="{63B3BB69-23CF-44E3-9099-C40C66FF867C}">
                    <a14:compatExt spid="_x0000_s7384"/>
                  </a:ext>
                </a:extLst>
              </xdr:cNvPr>
              <xdr:cNvSpPr/>
            </xdr:nvSpPr>
            <xdr:spPr bwMode="auto">
              <a:xfrm>
                <a:off x="184463" y="21909021"/>
                <a:ext cx="2110561"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Հարթ կոլեկտոր</a:t>
                </a:r>
              </a:p>
            </xdr:txBody>
          </xdr:sp>
          <xdr:sp macro="" textlink="">
            <xdr:nvSpPr>
              <xdr:cNvPr id="7385" name="Option Button 217" hidden="1">
                <a:extLst>
                  <a:ext uri="{63B3BB69-23CF-44E3-9099-C40C66FF867C}">
                    <a14:compatExt spid="_x0000_s7385"/>
                  </a:ext>
                </a:extLst>
              </xdr:cNvPr>
              <xdr:cNvSpPr/>
            </xdr:nvSpPr>
            <xdr:spPr bwMode="auto">
              <a:xfrm>
                <a:off x="2738638" y="21909021"/>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Խողովակային կոլեկտոր</a:t>
                </a:r>
              </a:p>
            </xdr:txBody>
          </xdr:sp>
          <xdr:sp macro="" textlink="">
            <xdr:nvSpPr>
              <xdr:cNvPr id="7386" name="Option Button 218" hidden="1">
                <a:extLst>
                  <a:ext uri="{63B3BB69-23CF-44E3-9099-C40C66FF867C}">
                    <a14:compatExt spid="_x0000_s7386"/>
                  </a:ext>
                </a:extLst>
              </xdr:cNvPr>
              <xdr:cNvSpPr/>
            </xdr:nvSpPr>
            <xdr:spPr bwMode="auto">
              <a:xfrm>
                <a:off x="5331855" y="21918538"/>
                <a:ext cx="2123577"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Ջրավազանի կլիանիչ</a:t>
                </a:r>
              </a:p>
            </xdr:txBody>
          </xdr:sp>
          <xdr:sp macro="" textlink="">
            <xdr:nvSpPr>
              <xdr:cNvPr id="7387" name="Option Button 219" hidden="1">
                <a:extLst>
                  <a:ext uri="{63B3BB69-23CF-44E3-9099-C40C66FF867C}">
                    <a14:compatExt spid="_x0000_s7387"/>
                  </a:ext>
                </a:extLst>
              </xdr:cNvPr>
              <xdr:cNvSpPr/>
            </xdr:nvSpPr>
            <xdr:spPr bwMode="auto">
              <a:xfrm>
                <a:off x="158434" y="23107033"/>
                <a:ext cx="2123575"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388" name="Option Button 220" hidden="1">
                <a:extLst>
                  <a:ext uri="{63B3BB69-23CF-44E3-9099-C40C66FF867C}">
                    <a14:compatExt spid="_x0000_s7388"/>
                  </a:ext>
                </a:extLst>
              </xdr:cNvPr>
              <xdr:cNvSpPr/>
            </xdr:nvSpPr>
            <xdr:spPr bwMode="auto">
              <a:xfrm>
                <a:off x="2725058" y="23116550"/>
                <a:ext cx="2124143"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389" name="Group Box 221" hidden="1">
                <a:extLst>
                  <a:ext uri="{63B3BB69-23CF-44E3-9099-C40C66FF867C}">
                    <a14:compatExt spid="_x0000_s7389"/>
                  </a:ext>
                </a:extLst>
              </xdr:cNvPr>
              <xdr:cNvSpPr/>
            </xdr:nvSpPr>
            <xdr:spPr bwMode="auto">
              <a:xfrm>
                <a:off x="0" y="22643763"/>
                <a:ext cx="7751930" cy="815314"/>
              </a:xfrm>
              <a:prstGeom prst="rect">
                <a:avLst/>
              </a:prstGeom>
              <a:noFill/>
              <a:ln w="9525">
                <a:miter lim="800000"/>
                <a:headEnd/>
                <a:tailEnd/>
              </a:ln>
              <a:extLst>
                <a:ext uri="{909E8E84-426E-40DD-AFC4-6F175D3DCCD1}">
                  <a14:hiddenFill>
                    <a:noFill/>
                  </a14:hiddenFill>
                </a:ext>
              </a:extLst>
            </xdr:spPr>
          </xdr:sp>
          <xdr:sp macro="" textlink="">
            <xdr:nvSpPr>
              <xdr:cNvPr id="7390" name="Option Button 222" hidden="1">
                <a:extLst>
                  <a:ext uri="{63B3BB69-23CF-44E3-9099-C40C66FF867C}">
                    <a14:compatExt spid="_x0000_s7390"/>
                  </a:ext>
                </a:extLst>
              </xdr:cNvPr>
              <xdr:cNvSpPr/>
            </xdr:nvSpPr>
            <xdr:spPr bwMode="auto">
              <a:xfrm>
                <a:off x="171449" y="23925654"/>
                <a:ext cx="2110561" cy="396316"/>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Սեփական կարիքների համար</a:t>
                </a:r>
              </a:p>
            </xdr:txBody>
          </xdr:sp>
          <xdr:sp macro="" textlink="">
            <xdr:nvSpPr>
              <xdr:cNvPr id="7391" name="Option Button 223" hidden="1">
                <a:extLst>
                  <a:ext uri="{63B3BB69-23CF-44E3-9099-C40C66FF867C}">
                    <a14:compatExt spid="_x0000_s7391"/>
                  </a:ext>
                </a:extLst>
              </xdr:cNvPr>
              <xdr:cNvSpPr/>
            </xdr:nvSpPr>
            <xdr:spPr bwMode="auto">
              <a:xfrm>
                <a:off x="2725058" y="23925654"/>
                <a:ext cx="2204032" cy="358174"/>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Առաքում ԷԼ ցանց</a:t>
                </a:r>
              </a:p>
            </xdr:txBody>
          </xdr:sp>
          <xdr:sp macro="" textlink="">
            <xdr:nvSpPr>
              <xdr:cNvPr id="7392" name="Option Button 224" hidden="1">
                <a:extLst>
                  <a:ext uri="{63B3BB69-23CF-44E3-9099-C40C66FF867C}">
                    <a14:compatExt spid="_x0000_s7392"/>
                  </a:ext>
                </a:extLst>
              </xdr:cNvPr>
              <xdr:cNvSpPr/>
            </xdr:nvSpPr>
            <xdr:spPr bwMode="auto">
              <a:xfrm>
                <a:off x="5318841" y="23935171"/>
                <a:ext cx="2123577" cy="377263"/>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Ավելցուկի առաքում</a:t>
                </a:r>
              </a:p>
            </xdr:txBody>
          </xdr:sp>
          <xdr:sp macro="" textlink="">
            <xdr:nvSpPr>
              <xdr:cNvPr id="7393" name="Group Box 225" hidden="1">
                <a:extLst>
                  <a:ext uri="{63B3BB69-23CF-44E3-9099-C40C66FF867C}">
                    <a14:compatExt spid="_x0000_s7393"/>
                  </a:ext>
                </a:extLst>
              </xdr:cNvPr>
              <xdr:cNvSpPr/>
            </xdr:nvSpPr>
            <xdr:spPr bwMode="auto">
              <a:xfrm>
                <a:off x="0" y="23473331"/>
                <a:ext cx="7742309" cy="1192034"/>
              </a:xfrm>
              <a:prstGeom prst="rect">
                <a:avLst/>
              </a:prstGeom>
              <a:noFill/>
              <a:ln w="9525">
                <a:miter lim="800000"/>
                <a:headEnd/>
                <a:tailEnd/>
              </a:ln>
              <a:extLst>
                <a:ext uri="{909E8E84-426E-40DD-AFC4-6F175D3DCCD1}">
                  <a14:hiddenFill>
                    <a:noFill/>
                  </a14:hiddenFill>
                </a:ext>
              </a:extLst>
            </xdr:spPr>
          </xdr:sp>
          <xdr:sp macro="" textlink="">
            <xdr:nvSpPr>
              <xdr:cNvPr id="7394" name="Option Button 226" hidden="1">
                <a:extLst>
                  <a:ext uri="{63B3BB69-23CF-44E3-9099-C40C66FF867C}">
                    <a14:compatExt spid="_x0000_s7394"/>
                  </a:ext>
                </a:extLst>
              </xdr:cNvPr>
              <xdr:cNvSpPr/>
            </xdr:nvSpPr>
            <xdr:spPr bwMode="auto">
              <a:xfrm>
                <a:off x="184463" y="25376906"/>
                <a:ext cx="2110561"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Սովորական շիկացման լամեր</a:t>
                </a:r>
              </a:p>
            </xdr:txBody>
          </xdr:sp>
          <xdr:sp macro="" textlink="">
            <xdr:nvSpPr>
              <xdr:cNvPr id="7395" name="Option Button 227" hidden="1">
                <a:extLst>
                  <a:ext uri="{63B3BB69-23CF-44E3-9099-C40C66FF867C}">
                    <a14:compatExt spid="_x0000_s7395"/>
                  </a:ext>
                </a:extLst>
              </xdr:cNvPr>
              <xdr:cNvSpPr/>
            </xdr:nvSpPr>
            <xdr:spPr bwMode="auto">
              <a:xfrm>
                <a:off x="2764666" y="25376906"/>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Հալոգեն լամպեր</a:t>
                </a:r>
              </a:p>
            </xdr:txBody>
          </xdr:sp>
          <xdr:sp macro="" textlink="">
            <xdr:nvSpPr>
              <xdr:cNvPr id="7396" name="Option Button 228" hidden="1">
                <a:extLst>
                  <a:ext uri="{63B3BB69-23CF-44E3-9099-C40C66FF867C}">
                    <a14:compatExt spid="_x0000_s7396"/>
                  </a:ext>
                </a:extLst>
              </xdr:cNvPr>
              <xdr:cNvSpPr/>
            </xdr:nvSpPr>
            <xdr:spPr bwMode="auto">
              <a:xfrm>
                <a:off x="197475" y="25757592"/>
                <a:ext cx="2124141"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LED լամպեր</a:t>
                </a:r>
              </a:p>
            </xdr:txBody>
          </xdr:sp>
          <xdr:sp macro="" textlink="">
            <xdr:nvSpPr>
              <xdr:cNvPr id="7397" name="Option Button 229" hidden="1">
                <a:extLst>
                  <a:ext uri="{63B3BB69-23CF-44E3-9099-C40C66FF867C}">
                    <a14:compatExt spid="_x0000_s7397"/>
                  </a:ext>
                </a:extLst>
              </xdr:cNvPr>
              <xdr:cNvSpPr/>
            </xdr:nvSpPr>
            <xdr:spPr bwMode="auto">
              <a:xfrm>
                <a:off x="2764666" y="25776626"/>
                <a:ext cx="2124143"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Այլ/Չգիտեմ</a:t>
                </a:r>
              </a:p>
            </xdr:txBody>
          </xdr:sp>
          <xdr:sp macro="" textlink="">
            <xdr:nvSpPr>
              <xdr:cNvPr id="7398" name="Group Box 230" hidden="1">
                <a:extLst>
                  <a:ext uri="{63B3BB69-23CF-44E3-9099-C40C66FF867C}">
                    <a14:compatExt spid="_x0000_s7398"/>
                  </a:ext>
                </a:extLst>
              </xdr:cNvPr>
              <xdr:cNvSpPr/>
            </xdr:nvSpPr>
            <xdr:spPr bwMode="auto">
              <a:xfrm>
                <a:off x="0" y="24960832"/>
                <a:ext cx="7742309" cy="1153767"/>
              </a:xfrm>
              <a:prstGeom prst="rect">
                <a:avLst/>
              </a:prstGeom>
              <a:noFill/>
              <a:ln w="9525">
                <a:miter lim="800000"/>
                <a:headEnd/>
                <a:tailEnd/>
              </a:ln>
              <a:extLst>
                <a:ext uri="{909E8E84-426E-40DD-AFC4-6F175D3DCCD1}">
                  <a14:hiddenFill>
                    <a:noFill/>
                  </a14:hiddenFill>
                </a:ext>
              </a:extLst>
            </xdr:spPr>
          </xdr:sp>
          <xdr:sp macro="" textlink="">
            <xdr:nvSpPr>
              <xdr:cNvPr id="7399" name="Option Button 231" hidden="1">
                <a:extLst>
                  <a:ext uri="{63B3BB69-23CF-44E3-9099-C40C66FF867C}">
                    <a14:compatExt spid="_x0000_s7399"/>
                  </a:ext>
                </a:extLst>
              </xdr:cNvPr>
              <xdr:cNvSpPr/>
            </xdr:nvSpPr>
            <xdr:spPr bwMode="auto">
              <a:xfrm>
                <a:off x="184463" y="35194542"/>
                <a:ext cx="2124141"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400" name="Option Button 232" hidden="1">
                <a:extLst>
                  <a:ext uri="{63B3BB69-23CF-44E3-9099-C40C66FF867C}">
                    <a14:compatExt spid="_x0000_s7400"/>
                  </a:ext>
                </a:extLst>
              </xdr:cNvPr>
              <xdr:cNvSpPr/>
            </xdr:nvSpPr>
            <xdr:spPr bwMode="auto">
              <a:xfrm>
                <a:off x="2751652" y="35194542"/>
                <a:ext cx="2123577"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401" name="Group Box 233" hidden="1">
                <a:extLst>
                  <a:ext uri="{63B3BB69-23CF-44E3-9099-C40C66FF867C}">
                    <a14:compatExt spid="_x0000_s7401"/>
                  </a:ext>
                </a:extLst>
              </xdr:cNvPr>
              <xdr:cNvSpPr/>
            </xdr:nvSpPr>
            <xdr:spPr bwMode="auto">
              <a:xfrm>
                <a:off x="0" y="34633030"/>
                <a:ext cx="7742309" cy="942199"/>
              </a:xfrm>
              <a:prstGeom prst="rect">
                <a:avLst/>
              </a:prstGeom>
              <a:noFill/>
              <a:ln w="9525">
                <a:miter lim="800000"/>
                <a:headEnd/>
                <a:tailEnd/>
              </a:ln>
              <a:extLst>
                <a:ext uri="{909E8E84-426E-40DD-AFC4-6F175D3DCCD1}">
                  <a14:hiddenFill>
                    <a:noFill/>
                  </a14:hiddenFill>
                </a:ext>
              </a:extLst>
            </xdr:spPr>
          </xdr:sp>
          <xdr:sp macro="" textlink="">
            <xdr:nvSpPr>
              <xdr:cNvPr id="7402" name="Option Button 234" hidden="1">
                <a:extLst>
                  <a:ext uri="{63B3BB69-23CF-44E3-9099-C40C66FF867C}">
                    <a14:compatExt spid="_x0000_s7402"/>
                  </a:ext>
                </a:extLst>
              </xdr:cNvPr>
              <xdr:cNvSpPr/>
            </xdr:nvSpPr>
            <xdr:spPr bwMode="auto">
              <a:xfrm>
                <a:off x="171449" y="36136742"/>
                <a:ext cx="2123575"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403" name="Option Button 235" hidden="1">
                <a:extLst>
                  <a:ext uri="{63B3BB69-23CF-44E3-9099-C40C66FF867C}">
                    <a14:compatExt spid="_x0000_s7403"/>
                  </a:ext>
                </a:extLst>
              </xdr:cNvPr>
              <xdr:cNvSpPr/>
            </xdr:nvSpPr>
            <xdr:spPr bwMode="auto">
              <a:xfrm>
                <a:off x="2738072" y="36136742"/>
                <a:ext cx="2124143"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404" name="Group Box 236" hidden="1">
                <a:extLst>
                  <a:ext uri="{63B3BB69-23CF-44E3-9099-C40C66FF867C}">
                    <a14:compatExt spid="_x0000_s7404"/>
                  </a:ext>
                </a:extLst>
              </xdr:cNvPr>
              <xdr:cNvSpPr/>
            </xdr:nvSpPr>
            <xdr:spPr bwMode="auto">
              <a:xfrm>
                <a:off x="0" y="35575229"/>
                <a:ext cx="7751930" cy="970751"/>
              </a:xfrm>
              <a:prstGeom prst="rect">
                <a:avLst/>
              </a:prstGeom>
              <a:noFill/>
              <a:ln w="9525">
                <a:miter lim="800000"/>
                <a:headEnd/>
                <a:tailEnd/>
              </a:ln>
              <a:extLst>
                <a:ext uri="{909E8E84-426E-40DD-AFC4-6F175D3DCCD1}">
                  <a14:hiddenFill>
                    <a:noFill/>
                  </a14:hiddenFill>
                </a:ext>
              </a:extLst>
            </xdr:spPr>
          </xdr:sp>
          <xdr:sp macro="" textlink="">
            <xdr:nvSpPr>
              <xdr:cNvPr id="7405" name="Option Button 237" hidden="1">
                <a:extLst>
                  <a:ext uri="{63B3BB69-23CF-44E3-9099-C40C66FF867C}">
                    <a14:compatExt spid="_x0000_s7405"/>
                  </a:ext>
                </a:extLst>
              </xdr:cNvPr>
              <xdr:cNvSpPr/>
            </xdr:nvSpPr>
            <xdr:spPr bwMode="auto">
              <a:xfrm>
                <a:off x="158434" y="37097976"/>
                <a:ext cx="2136590"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406" name="Option Button 238" hidden="1">
                <a:extLst>
                  <a:ext uri="{63B3BB69-23CF-44E3-9099-C40C66FF867C}">
                    <a14:compatExt spid="_x0000_s7406"/>
                  </a:ext>
                </a:extLst>
              </xdr:cNvPr>
              <xdr:cNvSpPr/>
            </xdr:nvSpPr>
            <xdr:spPr bwMode="auto">
              <a:xfrm>
                <a:off x="2738072" y="37097976"/>
                <a:ext cx="2124143"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407" name="Group Box 239" hidden="1">
                <a:extLst>
                  <a:ext uri="{63B3BB69-23CF-44E3-9099-C40C66FF867C}">
                    <a14:compatExt spid="_x0000_s7407"/>
                  </a:ext>
                </a:extLst>
              </xdr:cNvPr>
              <xdr:cNvSpPr/>
            </xdr:nvSpPr>
            <xdr:spPr bwMode="auto">
              <a:xfrm>
                <a:off x="0" y="36536464"/>
                <a:ext cx="7751930" cy="951716"/>
              </a:xfrm>
              <a:prstGeom prst="rect">
                <a:avLst/>
              </a:prstGeom>
              <a:noFill/>
              <a:ln w="9525">
                <a:miter lim="800000"/>
                <a:headEnd/>
                <a:tailEnd/>
              </a:ln>
              <a:extLst>
                <a:ext uri="{909E8E84-426E-40DD-AFC4-6F175D3DCCD1}">
                  <a14:hiddenFill>
                    <a:noFill/>
                  </a14:hiddenFill>
                </a:ext>
              </a:extLst>
            </xdr:spPr>
          </xdr:sp>
          <xdr:sp macro="" textlink="">
            <xdr:nvSpPr>
              <xdr:cNvPr id="7408" name="Option Button 240" hidden="1">
                <a:extLst>
                  <a:ext uri="{63B3BB69-23CF-44E3-9099-C40C66FF867C}">
                    <a14:compatExt spid="_x0000_s7408"/>
                  </a:ext>
                </a:extLst>
              </xdr:cNvPr>
              <xdr:cNvSpPr/>
            </xdr:nvSpPr>
            <xdr:spPr bwMode="auto">
              <a:xfrm>
                <a:off x="158434" y="37859349"/>
                <a:ext cx="2110561"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Փայտ</a:t>
                </a:r>
              </a:p>
            </xdr:txBody>
          </xdr:sp>
          <xdr:sp macro="" textlink="">
            <xdr:nvSpPr>
              <xdr:cNvPr id="7409" name="Option Button 241" hidden="1">
                <a:extLst>
                  <a:ext uri="{63B3BB69-23CF-44E3-9099-C40C66FF867C}">
                    <a14:compatExt spid="_x0000_s7409"/>
                  </a:ext>
                </a:extLst>
              </xdr:cNvPr>
              <xdr:cNvSpPr/>
            </xdr:nvSpPr>
            <xdr:spPr bwMode="auto">
              <a:xfrm>
                <a:off x="2738638" y="37859349"/>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Պլաստիկ PVC</a:t>
                </a:r>
              </a:p>
            </xdr:txBody>
          </xdr:sp>
          <xdr:sp macro="" textlink="">
            <xdr:nvSpPr>
              <xdr:cNvPr id="7410" name="Option Button 242" hidden="1">
                <a:extLst>
                  <a:ext uri="{63B3BB69-23CF-44E3-9099-C40C66FF867C}">
                    <a14:compatExt spid="_x0000_s7410"/>
                  </a:ext>
                </a:extLst>
              </xdr:cNvPr>
              <xdr:cNvSpPr/>
            </xdr:nvSpPr>
            <xdr:spPr bwMode="auto">
              <a:xfrm>
                <a:off x="171449" y="38240036"/>
                <a:ext cx="2123575"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Ալյումին</a:t>
                </a:r>
              </a:p>
            </xdr:txBody>
          </xdr:sp>
          <xdr:sp macro="" textlink="">
            <xdr:nvSpPr>
              <xdr:cNvPr id="7411" name="Option Button 243" hidden="1">
                <a:extLst>
                  <a:ext uri="{63B3BB69-23CF-44E3-9099-C40C66FF867C}">
                    <a14:compatExt spid="_x0000_s7411"/>
                  </a:ext>
                </a:extLst>
              </xdr:cNvPr>
              <xdr:cNvSpPr/>
            </xdr:nvSpPr>
            <xdr:spPr bwMode="auto">
              <a:xfrm>
                <a:off x="2738638" y="38230519"/>
                <a:ext cx="2123577"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Այլ</a:t>
                </a:r>
              </a:p>
            </xdr:txBody>
          </xdr:sp>
          <xdr:sp macro="" textlink="">
            <xdr:nvSpPr>
              <xdr:cNvPr id="7412" name="Group Box 244" hidden="1">
                <a:extLst>
                  <a:ext uri="{63B3BB69-23CF-44E3-9099-C40C66FF867C}">
                    <a14:compatExt spid="_x0000_s7412"/>
                  </a:ext>
                </a:extLst>
              </xdr:cNvPr>
              <xdr:cNvSpPr/>
            </xdr:nvSpPr>
            <xdr:spPr bwMode="auto">
              <a:xfrm>
                <a:off x="0" y="37478663"/>
                <a:ext cx="7751930" cy="1151577"/>
              </a:xfrm>
              <a:prstGeom prst="rect">
                <a:avLst/>
              </a:prstGeom>
              <a:noFill/>
              <a:ln w="9525">
                <a:miter lim="800000"/>
                <a:headEnd/>
                <a:tailEnd/>
              </a:ln>
              <a:extLst>
                <a:ext uri="{909E8E84-426E-40DD-AFC4-6F175D3DCCD1}">
                  <a14:hiddenFill>
                    <a:noFill/>
                  </a14:hiddenFill>
                </a:ext>
              </a:extLst>
            </xdr:spPr>
          </xdr:sp>
          <xdr:sp macro="" textlink="">
            <xdr:nvSpPr>
              <xdr:cNvPr id="7413" name="Option Button 245" hidden="1">
                <a:extLst>
                  <a:ext uri="{63B3BB69-23CF-44E3-9099-C40C66FF867C}">
                    <a14:compatExt spid="_x0000_s7413"/>
                  </a:ext>
                </a:extLst>
              </xdr:cNvPr>
              <xdr:cNvSpPr/>
            </xdr:nvSpPr>
            <xdr:spPr bwMode="auto">
              <a:xfrm>
                <a:off x="171449" y="41756008"/>
                <a:ext cx="2137155" cy="228412"/>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414" name="Option Button 246" hidden="1">
                <a:extLst>
                  <a:ext uri="{63B3BB69-23CF-44E3-9099-C40C66FF867C}">
                    <a14:compatExt spid="_x0000_s7414"/>
                  </a:ext>
                </a:extLst>
              </xdr:cNvPr>
              <xdr:cNvSpPr/>
            </xdr:nvSpPr>
            <xdr:spPr bwMode="auto">
              <a:xfrm>
                <a:off x="2751652" y="41756008"/>
                <a:ext cx="2123577" cy="228412"/>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415" name="Group Box 247" hidden="1">
                <a:extLst>
                  <a:ext uri="{63B3BB69-23CF-44E3-9099-C40C66FF867C}">
                    <a14:compatExt spid="_x0000_s7415"/>
                  </a:ext>
                </a:extLst>
              </xdr:cNvPr>
              <xdr:cNvSpPr/>
            </xdr:nvSpPr>
            <xdr:spPr bwMode="auto">
              <a:xfrm>
                <a:off x="0" y="41204013"/>
                <a:ext cx="7751930" cy="970751"/>
              </a:xfrm>
              <a:prstGeom prst="rect">
                <a:avLst/>
              </a:prstGeom>
              <a:noFill/>
              <a:ln w="9525">
                <a:miter lim="800000"/>
                <a:headEnd/>
                <a:tailEnd/>
              </a:ln>
              <a:extLst>
                <a:ext uri="{909E8E84-426E-40DD-AFC4-6F175D3DCCD1}">
                  <a14:hiddenFill>
                    <a:noFill/>
                  </a14:hiddenFill>
                </a:ext>
              </a:extLst>
            </xdr:spPr>
          </xdr:sp>
          <xdr:sp macro="" textlink="">
            <xdr:nvSpPr>
              <xdr:cNvPr id="7416" name="Option Button 248" hidden="1">
                <a:extLst>
                  <a:ext uri="{63B3BB69-23CF-44E3-9099-C40C66FF867C}">
                    <a14:compatExt spid="_x0000_s7416"/>
                  </a:ext>
                </a:extLst>
              </xdr:cNvPr>
              <xdr:cNvSpPr/>
            </xdr:nvSpPr>
            <xdr:spPr bwMode="auto">
              <a:xfrm>
                <a:off x="171449" y="43486892"/>
                <a:ext cx="2110561"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Ապակե մանրաթել</a:t>
                </a:r>
              </a:p>
            </xdr:txBody>
          </xdr:sp>
          <xdr:sp macro="" textlink="">
            <xdr:nvSpPr>
              <xdr:cNvPr id="7417" name="Option Button 249" hidden="1">
                <a:extLst>
                  <a:ext uri="{63B3BB69-23CF-44E3-9099-C40C66FF867C}">
                    <a14:compatExt spid="_x0000_s7417"/>
                  </a:ext>
                </a:extLst>
              </xdr:cNvPr>
              <xdr:cNvSpPr/>
            </xdr:nvSpPr>
            <xdr:spPr bwMode="auto">
              <a:xfrm>
                <a:off x="2751652" y="43486892"/>
                <a:ext cx="2110562"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Փրփրապոլիստիրոլ</a:t>
                </a:r>
              </a:p>
            </xdr:txBody>
          </xdr:sp>
          <xdr:sp macro="" textlink="">
            <xdr:nvSpPr>
              <xdr:cNvPr id="7418" name="Option Button 250" hidden="1">
                <a:extLst>
                  <a:ext uri="{63B3BB69-23CF-44E3-9099-C40C66FF867C}">
                    <a14:compatExt spid="_x0000_s7418"/>
                  </a:ext>
                </a:extLst>
              </xdr:cNvPr>
              <xdr:cNvSpPr/>
            </xdr:nvSpPr>
            <xdr:spPr bwMode="auto">
              <a:xfrm>
                <a:off x="5344869" y="43486892"/>
                <a:ext cx="2110562"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Պօլիստեռոլ</a:t>
                </a:r>
              </a:p>
            </xdr:txBody>
          </xdr:sp>
          <xdr:sp macro="" textlink="">
            <xdr:nvSpPr>
              <xdr:cNvPr id="7419" name="Option Button 251" hidden="1">
                <a:extLst>
                  <a:ext uri="{63B3BB69-23CF-44E3-9099-C40C66FF867C}">
                    <a14:compatExt spid="_x0000_s7419"/>
                  </a:ext>
                </a:extLst>
              </xdr:cNvPr>
              <xdr:cNvSpPr/>
            </xdr:nvSpPr>
            <xdr:spPr bwMode="auto">
              <a:xfrm>
                <a:off x="158434" y="43867578"/>
                <a:ext cx="2123575"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Ապակե բամբակ</a:t>
                </a:r>
              </a:p>
            </xdr:txBody>
          </xdr:sp>
          <xdr:sp macro="" textlink="">
            <xdr:nvSpPr>
              <xdr:cNvPr id="7420" name="Option Button 252" hidden="1">
                <a:extLst>
                  <a:ext uri="{63B3BB69-23CF-44E3-9099-C40C66FF867C}">
                    <a14:compatExt spid="_x0000_s7420"/>
                  </a:ext>
                </a:extLst>
              </xdr:cNvPr>
              <xdr:cNvSpPr/>
            </xdr:nvSpPr>
            <xdr:spPr bwMode="auto">
              <a:xfrm>
                <a:off x="5318841" y="43877096"/>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Պեռլիտ</a:t>
                </a:r>
              </a:p>
            </xdr:txBody>
          </xdr:sp>
          <xdr:sp macro="" textlink="">
            <xdr:nvSpPr>
              <xdr:cNvPr id="7421" name="Option Button 253" hidden="1">
                <a:extLst>
                  <a:ext uri="{63B3BB69-23CF-44E3-9099-C40C66FF867C}">
                    <a14:compatExt spid="_x0000_s7421"/>
                  </a:ext>
                </a:extLst>
              </xdr:cNvPr>
              <xdr:cNvSpPr/>
            </xdr:nvSpPr>
            <xdr:spPr bwMode="auto">
              <a:xfrm>
                <a:off x="2755298" y="44276832"/>
                <a:ext cx="2110561"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Այլ</a:t>
                </a:r>
              </a:p>
            </xdr:txBody>
          </xdr:sp>
          <xdr:sp macro="" textlink="">
            <xdr:nvSpPr>
              <xdr:cNvPr id="7422" name="Option Button 254" hidden="1">
                <a:extLst>
                  <a:ext uri="{63B3BB69-23CF-44E3-9099-C40C66FF867C}">
                    <a14:compatExt spid="_x0000_s7422"/>
                  </a:ext>
                </a:extLst>
              </xdr:cNvPr>
              <xdr:cNvSpPr/>
            </xdr:nvSpPr>
            <xdr:spPr bwMode="auto">
              <a:xfrm>
                <a:off x="171449" y="45190464"/>
                <a:ext cx="2137155"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Այո</a:t>
                </a:r>
              </a:p>
            </xdr:txBody>
          </xdr:sp>
          <xdr:sp macro="" textlink="">
            <xdr:nvSpPr>
              <xdr:cNvPr id="7423" name="Option Button 255" hidden="1">
                <a:extLst>
                  <a:ext uri="{63B3BB69-23CF-44E3-9099-C40C66FF867C}">
                    <a14:compatExt spid="_x0000_s7423"/>
                  </a:ext>
                </a:extLst>
              </xdr:cNvPr>
              <xdr:cNvSpPr/>
            </xdr:nvSpPr>
            <xdr:spPr bwMode="auto">
              <a:xfrm>
                <a:off x="2751652" y="45199981"/>
                <a:ext cx="2123577" cy="20937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Ոչ</a:t>
                </a:r>
              </a:p>
            </xdr:txBody>
          </xdr:sp>
          <xdr:sp macro="" textlink="">
            <xdr:nvSpPr>
              <xdr:cNvPr id="7424" name="Group Box 256" hidden="1">
                <a:extLst>
                  <a:ext uri="{63B3BB69-23CF-44E3-9099-C40C66FF867C}">
                    <a14:compatExt spid="_x0000_s7424"/>
                  </a:ext>
                </a:extLst>
              </xdr:cNvPr>
              <xdr:cNvSpPr/>
            </xdr:nvSpPr>
            <xdr:spPr bwMode="auto">
              <a:xfrm>
                <a:off x="0" y="44638469"/>
                <a:ext cx="7742309" cy="961233"/>
              </a:xfrm>
              <a:prstGeom prst="rect">
                <a:avLst/>
              </a:prstGeom>
              <a:noFill/>
              <a:ln w="9525">
                <a:miter lim="800000"/>
                <a:headEnd/>
                <a:tailEnd/>
              </a:ln>
              <a:extLst>
                <a:ext uri="{909E8E84-426E-40DD-AFC4-6F175D3DCCD1}">
                  <a14:hiddenFill>
                    <a:noFill/>
                  </a14:hiddenFill>
                </a:ext>
              </a:extLst>
            </xdr:spPr>
          </xdr:sp>
          <xdr:sp macro="" textlink="">
            <xdr:nvSpPr>
              <xdr:cNvPr id="7425" name="Option Button 257" hidden="1">
                <a:extLst>
                  <a:ext uri="{63B3BB69-23CF-44E3-9099-C40C66FF867C}">
                    <a14:compatExt spid="_x0000_s7425"/>
                  </a:ext>
                </a:extLst>
              </xdr:cNvPr>
              <xdr:cNvSpPr/>
            </xdr:nvSpPr>
            <xdr:spPr bwMode="auto">
              <a:xfrm>
                <a:off x="2751652" y="43886613"/>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Հանքային բամբակ</a:t>
                </a:r>
              </a:p>
            </xdr:txBody>
          </xdr:sp>
          <xdr:sp macro="" textlink="">
            <xdr:nvSpPr>
              <xdr:cNvPr id="7426" name="Option Button 258" hidden="1">
                <a:extLst>
                  <a:ext uri="{63B3BB69-23CF-44E3-9099-C40C66FF867C}">
                    <a14:compatExt spid="_x0000_s7426"/>
                  </a:ext>
                </a:extLst>
              </xdr:cNvPr>
              <xdr:cNvSpPr/>
            </xdr:nvSpPr>
            <xdr:spPr bwMode="auto">
              <a:xfrm>
                <a:off x="158434" y="16791676"/>
                <a:ext cx="2136590"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Այլ/Չգիտեմ</a:t>
                </a:r>
              </a:p>
            </xdr:txBody>
          </xdr:sp>
          <xdr:sp macro="" textlink="">
            <xdr:nvSpPr>
              <xdr:cNvPr id="7427" name="Group Box 259" hidden="1">
                <a:extLst>
                  <a:ext uri="{63B3BB69-23CF-44E3-9099-C40C66FF867C}">
                    <a14:compatExt spid="_x0000_s7427"/>
                  </a:ext>
                </a:extLst>
              </xdr:cNvPr>
              <xdr:cNvSpPr/>
            </xdr:nvSpPr>
            <xdr:spPr bwMode="auto">
              <a:xfrm>
                <a:off x="0" y="21471086"/>
                <a:ext cx="7755324" cy="1169370"/>
              </a:xfrm>
              <a:prstGeom prst="rect">
                <a:avLst/>
              </a:prstGeom>
              <a:noFill/>
              <a:ln w="9525">
                <a:miter lim="800000"/>
                <a:headEnd/>
                <a:tailEnd/>
              </a:ln>
              <a:extLst>
                <a:ext uri="{909E8E84-426E-40DD-AFC4-6F175D3DCCD1}">
                  <a14:hiddenFill>
                    <a:noFill/>
                  </a14:hiddenFill>
                </a:ext>
              </a:extLst>
            </xdr:spPr>
          </xdr:sp>
          <xdr:sp macro="" textlink="">
            <xdr:nvSpPr>
              <xdr:cNvPr id="7428" name="Group Box 260" hidden="1">
                <a:extLst>
                  <a:ext uri="{63B3BB69-23CF-44E3-9099-C40C66FF867C}">
                    <a14:compatExt spid="_x0000_s7428"/>
                  </a:ext>
                </a:extLst>
              </xdr:cNvPr>
              <xdr:cNvSpPr/>
            </xdr:nvSpPr>
            <xdr:spPr bwMode="auto">
              <a:xfrm>
                <a:off x="0" y="42165246"/>
                <a:ext cx="7751930" cy="950476"/>
              </a:xfrm>
              <a:prstGeom prst="rect">
                <a:avLst/>
              </a:prstGeom>
              <a:noFill/>
              <a:ln w="9525">
                <a:miter lim="800000"/>
                <a:headEnd/>
                <a:tailEnd/>
              </a:ln>
              <a:extLst>
                <a:ext uri="{909E8E84-426E-40DD-AFC4-6F175D3DCCD1}">
                  <a14:hiddenFill>
                    <a:noFill/>
                  </a14:hiddenFill>
                </a:ext>
              </a:extLst>
            </xdr:spPr>
          </xdr:sp>
          <xdr:sp macro="" textlink="">
            <xdr:nvSpPr>
              <xdr:cNvPr id="7429" name="Group Box 261" hidden="1">
                <a:extLst>
                  <a:ext uri="{63B3BB69-23CF-44E3-9099-C40C66FF867C}">
                    <a14:compatExt spid="_x0000_s7429"/>
                  </a:ext>
                </a:extLst>
              </xdr:cNvPr>
              <xdr:cNvSpPr/>
            </xdr:nvSpPr>
            <xdr:spPr bwMode="auto">
              <a:xfrm>
                <a:off x="0" y="43115722"/>
                <a:ext cx="7751930" cy="1513230"/>
              </a:xfrm>
              <a:prstGeom prst="rect">
                <a:avLst/>
              </a:prstGeom>
              <a:noFill/>
              <a:ln w="9525">
                <a:miter lim="800000"/>
                <a:headEnd/>
                <a:tailEnd/>
              </a:ln>
              <a:extLst>
                <a:ext uri="{909E8E84-426E-40DD-AFC4-6F175D3DCCD1}">
                  <a14:hiddenFill>
                    <a:noFill/>
                  </a14:hiddenFill>
                </a:ext>
              </a:extLst>
            </xdr:spPr>
          </xdr:sp>
          <xdr:sp macro="" textlink="">
            <xdr:nvSpPr>
              <xdr:cNvPr id="7430" name="Check Box 262" hidden="1">
                <a:extLst>
                  <a:ext uri="{63B3BB69-23CF-44E3-9099-C40C66FF867C}">
                    <a14:compatExt spid="_x0000_s7430"/>
                  </a:ext>
                </a:extLst>
              </xdr:cNvPr>
              <xdr:cNvSpPr/>
            </xdr:nvSpPr>
            <xdr:spPr bwMode="auto">
              <a:xfrm>
                <a:off x="158434" y="26982969"/>
                <a:ext cx="2123575"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Սառնարան</a:t>
                </a:r>
              </a:p>
            </xdr:txBody>
          </xdr:sp>
          <xdr:sp macro="" textlink="">
            <xdr:nvSpPr>
              <xdr:cNvPr id="7431" name="Check Box 263" hidden="1">
                <a:extLst>
                  <a:ext uri="{63B3BB69-23CF-44E3-9099-C40C66FF867C}">
                    <a14:compatExt spid="_x0000_s7431"/>
                  </a:ext>
                </a:extLst>
              </xdr:cNvPr>
              <xdr:cNvSpPr/>
            </xdr:nvSpPr>
            <xdr:spPr bwMode="auto">
              <a:xfrm>
                <a:off x="158434" y="28030020"/>
                <a:ext cx="2123575"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Սառեցման խցիկ</a:t>
                </a:r>
              </a:p>
            </xdr:txBody>
          </xdr:sp>
          <xdr:sp macro="" textlink="">
            <xdr:nvSpPr>
              <xdr:cNvPr id="7432" name="Check Box 264" hidden="1">
                <a:extLst>
                  <a:ext uri="{63B3BB69-23CF-44E3-9099-C40C66FF867C}">
                    <a14:compatExt spid="_x0000_s7432"/>
                  </a:ext>
                </a:extLst>
              </xdr:cNvPr>
              <xdr:cNvSpPr/>
            </xdr:nvSpPr>
            <xdr:spPr bwMode="auto">
              <a:xfrm>
                <a:off x="184460" y="29099137"/>
                <a:ext cx="2286023" cy="225491"/>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Սառնարան, սառեցման խցիկով</a:t>
                </a:r>
              </a:p>
            </xdr:txBody>
          </xdr:sp>
          <xdr:sp macro="" textlink="">
            <xdr:nvSpPr>
              <xdr:cNvPr id="7433" name="Check Box 265" hidden="1">
                <a:extLst>
                  <a:ext uri="{63B3BB69-23CF-44E3-9099-C40C66FF867C}">
                    <a14:compatExt spid="_x0000_s7433"/>
                  </a:ext>
                </a:extLst>
              </xdr:cNvPr>
              <xdr:cNvSpPr/>
            </xdr:nvSpPr>
            <xdr:spPr bwMode="auto">
              <a:xfrm>
                <a:off x="156171" y="30057448"/>
                <a:ext cx="2112825"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Օդաորակիչ</a:t>
                </a:r>
              </a:p>
            </xdr:txBody>
          </xdr:sp>
          <xdr:sp macro="" textlink="">
            <xdr:nvSpPr>
              <xdr:cNvPr id="7434" name="Check Box 266" hidden="1">
                <a:extLst>
                  <a:ext uri="{63B3BB69-23CF-44E3-9099-C40C66FF867C}">
                    <a14:compatExt spid="_x0000_s7434"/>
                  </a:ext>
                </a:extLst>
              </xdr:cNvPr>
              <xdr:cNvSpPr/>
            </xdr:nvSpPr>
            <xdr:spPr bwMode="auto">
              <a:xfrm>
                <a:off x="156171" y="31037753"/>
                <a:ext cx="2112825"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Լվացքի մեքենա</a:t>
                </a:r>
              </a:p>
            </xdr:txBody>
          </xdr:sp>
          <xdr:sp macro="" textlink="">
            <xdr:nvSpPr>
              <xdr:cNvPr id="7435" name="Check Box 267" hidden="1">
                <a:extLst>
                  <a:ext uri="{63B3BB69-23CF-44E3-9099-C40C66FF867C}">
                    <a14:compatExt spid="_x0000_s7435"/>
                  </a:ext>
                </a:extLst>
              </xdr:cNvPr>
              <xdr:cNvSpPr/>
            </xdr:nvSpPr>
            <xdr:spPr bwMode="auto">
              <a:xfrm>
                <a:off x="158434" y="31979952"/>
                <a:ext cx="2123575"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Չորանոց</a:t>
                </a:r>
              </a:p>
            </xdr:txBody>
          </xdr:sp>
          <xdr:sp macro="" textlink="">
            <xdr:nvSpPr>
              <xdr:cNvPr id="7436" name="Check Box 268" hidden="1">
                <a:extLst>
                  <a:ext uri="{63B3BB69-23CF-44E3-9099-C40C66FF867C}">
                    <a14:compatExt spid="_x0000_s7436"/>
                  </a:ext>
                </a:extLst>
              </xdr:cNvPr>
              <xdr:cNvSpPr/>
            </xdr:nvSpPr>
            <xdr:spPr bwMode="auto">
              <a:xfrm>
                <a:off x="158434" y="33084215"/>
                <a:ext cx="2123575"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Վառարան</a:t>
                </a:r>
              </a:p>
            </xdr:txBody>
          </xdr:sp>
          <xdr:sp macro="" textlink="">
            <xdr:nvSpPr>
              <xdr:cNvPr id="7437" name="Check Box 269" hidden="1">
                <a:extLst>
                  <a:ext uri="{63B3BB69-23CF-44E3-9099-C40C66FF867C}">
                    <a14:compatExt spid="_x0000_s7437"/>
                  </a:ext>
                </a:extLst>
              </xdr:cNvPr>
              <xdr:cNvSpPr/>
            </xdr:nvSpPr>
            <xdr:spPr bwMode="auto">
              <a:xfrm>
                <a:off x="158434" y="33921726"/>
                <a:ext cx="2252664" cy="428273"/>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Կենցաղային սարքավորումներ                  տեղադրված չեն</a:t>
                </a:r>
              </a:p>
            </xdr:txBody>
          </xdr:sp>
          <xdr:sp macro="" textlink="">
            <xdr:nvSpPr>
              <xdr:cNvPr id="7438" name="Option Button 270" hidden="1">
                <a:extLst>
                  <a:ext uri="{63B3BB69-23CF-44E3-9099-C40C66FF867C}">
                    <a14:compatExt spid="_x0000_s7438"/>
                  </a:ext>
                </a:extLst>
              </xdr:cNvPr>
              <xdr:cNvSpPr/>
            </xdr:nvSpPr>
            <xdr:spPr bwMode="auto">
              <a:xfrm>
                <a:off x="2751652" y="26982969"/>
                <a:ext cx="2110562"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39" name="Option Button 271" hidden="1">
                <a:extLst>
                  <a:ext uri="{63B3BB69-23CF-44E3-9099-C40C66FF867C}">
                    <a14:compatExt spid="_x0000_s7439"/>
                  </a:ext>
                </a:extLst>
              </xdr:cNvPr>
              <xdr:cNvSpPr/>
            </xdr:nvSpPr>
            <xdr:spPr bwMode="auto">
              <a:xfrm>
                <a:off x="5331855" y="26982969"/>
                <a:ext cx="2110562"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40" name="Option Button 272" hidden="1">
                <a:extLst>
                  <a:ext uri="{63B3BB69-23CF-44E3-9099-C40C66FF867C}">
                    <a14:compatExt spid="_x0000_s7440"/>
                  </a:ext>
                </a:extLst>
              </xdr:cNvPr>
              <xdr:cNvSpPr/>
            </xdr:nvSpPr>
            <xdr:spPr bwMode="auto">
              <a:xfrm>
                <a:off x="2764666" y="27354139"/>
                <a:ext cx="2110562"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41" name="Option Button 273" hidden="1">
                <a:extLst>
                  <a:ext uri="{63B3BB69-23CF-44E3-9099-C40C66FF867C}">
                    <a14:compatExt spid="_x0000_s7441"/>
                  </a:ext>
                </a:extLst>
              </xdr:cNvPr>
              <xdr:cNvSpPr/>
            </xdr:nvSpPr>
            <xdr:spPr bwMode="auto">
              <a:xfrm>
                <a:off x="5331855" y="27363656"/>
                <a:ext cx="2110562"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 ից ցածր/Չգիտեմ</a:t>
                </a:r>
              </a:p>
            </xdr:txBody>
          </xdr:sp>
          <xdr:sp macro="" textlink="">
            <xdr:nvSpPr>
              <xdr:cNvPr id="7442" name="Group Box 274" hidden="1">
                <a:extLst>
                  <a:ext uri="{63B3BB69-23CF-44E3-9099-C40C66FF867C}">
                    <a14:compatExt spid="_x0000_s7442"/>
                  </a:ext>
                </a:extLst>
              </xdr:cNvPr>
              <xdr:cNvSpPr/>
            </xdr:nvSpPr>
            <xdr:spPr bwMode="auto">
              <a:xfrm>
                <a:off x="0" y="26421457"/>
                <a:ext cx="7751930" cy="1341920"/>
              </a:xfrm>
              <a:prstGeom prst="rect">
                <a:avLst/>
              </a:prstGeom>
              <a:noFill/>
              <a:ln w="9525">
                <a:miter lim="800000"/>
                <a:headEnd/>
                <a:tailEnd/>
              </a:ln>
              <a:extLst>
                <a:ext uri="{909E8E84-426E-40DD-AFC4-6F175D3DCCD1}">
                  <a14:hiddenFill>
                    <a:noFill/>
                  </a14:hiddenFill>
                </a:ext>
              </a:extLst>
            </xdr:spPr>
          </xdr:sp>
          <xdr:sp macro="" textlink="">
            <xdr:nvSpPr>
              <xdr:cNvPr id="7443" name="Option Button 275" hidden="1">
                <a:extLst>
                  <a:ext uri="{63B3BB69-23CF-44E3-9099-C40C66FF867C}">
                    <a14:compatExt spid="_x0000_s7443"/>
                  </a:ext>
                </a:extLst>
              </xdr:cNvPr>
              <xdr:cNvSpPr/>
            </xdr:nvSpPr>
            <xdr:spPr bwMode="auto">
              <a:xfrm>
                <a:off x="2738638" y="28020503"/>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44" name="Option Button 276" hidden="1">
                <a:extLst>
                  <a:ext uri="{63B3BB69-23CF-44E3-9099-C40C66FF867C}">
                    <a14:compatExt spid="_x0000_s7444"/>
                  </a:ext>
                </a:extLst>
              </xdr:cNvPr>
              <xdr:cNvSpPr/>
            </xdr:nvSpPr>
            <xdr:spPr bwMode="auto">
              <a:xfrm>
                <a:off x="5305262" y="28020503"/>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45" name="Option Button 277" hidden="1">
                <a:extLst>
                  <a:ext uri="{63B3BB69-23CF-44E3-9099-C40C66FF867C}">
                    <a14:compatExt spid="_x0000_s7445"/>
                  </a:ext>
                </a:extLst>
              </xdr:cNvPr>
              <xdr:cNvSpPr/>
            </xdr:nvSpPr>
            <xdr:spPr bwMode="auto">
              <a:xfrm>
                <a:off x="2751652" y="28391673"/>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46" name="Option Button 278" hidden="1">
                <a:extLst>
                  <a:ext uri="{63B3BB69-23CF-44E3-9099-C40C66FF867C}">
                    <a14:compatExt spid="_x0000_s7446"/>
                  </a:ext>
                </a:extLst>
              </xdr:cNvPr>
              <xdr:cNvSpPr/>
            </xdr:nvSpPr>
            <xdr:spPr bwMode="auto">
              <a:xfrm>
                <a:off x="5292249" y="28410707"/>
                <a:ext cx="211112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ից ցածր/Չգիտեմ</a:t>
                </a:r>
              </a:p>
            </xdr:txBody>
          </xdr:sp>
          <xdr:sp macro="" textlink="">
            <xdr:nvSpPr>
              <xdr:cNvPr id="7447" name="Group Box 279" hidden="1">
                <a:extLst>
                  <a:ext uri="{63B3BB69-23CF-44E3-9099-C40C66FF867C}">
                    <a14:compatExt spid="_x0000_s7447"/>
                  </a:ext>
                </a:extLst>
              </xdr:cNvPr>
              <xdr:cNvSpPr/>
            </xdr:nvSpPr>
            <xdr:spPr bwMode="auto">
              <a:xfrm>
                <a:off x="0" y="27716524"/>
                <a:ext cx="7751930" cy="998571"/>
              </a:xfrm>
              <a:prstGeom prst="rect">
                <a:avLst/>
              </a:prstGeom>
              <a:noFill/>
              <a:ln w="9525">
                <a:miter lim="800000"/>
                <a:headEnd/>
                <a:tailEnd/>
              </a:ln>
              <a:extLst>
                <a:ext uri="{909E8E84-426E-40DD-AFC4-6F175D3DCCD1}">
                  <a14:hiddenFill>
                    <a:noFill/>
                  </a14:hiddenFill>
                </a:ext>
              </a:extLst>
            </xdr:spPr>
          </xdr:sp>
          <xdr:sp macro="" textlink="">
            <xdr:nvSpPr>
              <xdr:cNvPr id="7448" name="Option Button 280" hidden="1">
                <a:extLst>
                  <a:ext uri="{63B3BB69-23CF-44E3-9099-C40C66FF867C}">
                    <a14:compatExt spid="_x0000_s7448"/>
                  </a:ext>
                </a:extLst>
              </xdr:cNvPr>
              <xdr:cNvSpPr/>
            </xdr:nvSpPr>
            <xdr:spPr bwMode="auto">
              <a:xfrm>
                <a:off x="2751652" y="29115249"/>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49" name="Option Button 281" hidden="1">
                <a:extLst>
                  <a:ext uri="{63B3BB69-23CF-44E3-9099-C40C66FF867C}">
                    <a14:compatExt spid="_x0000_s7449"/>
                  </a:ext>
                </a:extLst>
              </xdr:cNvPr>
              <xdr:cNvSpPr/>
            </xdr:nvSpPr>
            <xdr:spPr bwMode="auto">
              <a:xfrm>
                <a:off x="5318841" y="29115249"/>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0" name="Option Button 282" hidden="1">
                <a:extLst>
                  <a:ext uri="{63B3BB69-23CF-44E3-9099-C40C66FF867C}">
                    <a14:compatExt spid="_x0000_s7450"/>
                  </a:ext>
                </a:extLst>
              </xdr:cNvPr>
              <xdr:cNvSpPr/>
            </xdr:nvSpPr>
            <xdr:spPr bwMode="auto">
              <a:xfrm>
                <a:off x="2764666" y="29486418"/>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1" name="Option Button 283" hidden="1">
                <a:extLst>
                  <a:ext uri="{63B3BB69-23CF-44E3-9099-C40C66FF867C}">
                    <a14:compatExt spid="_x0000_s7451"/>
                  </a:ext>
                </a:extLst>
              </xdr:cNvPr>
              <xdr:cNvSpPr/>
            </xdr:nvSpPr>
            <xdr:spPr bwMode="auto">
              <a:xfrm>
                <a:off x="5305262" y="29505453"/>
                <a:ext cx="211112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ից ցածր/Չգիտեմ</a:t>
                </a:r>
              </a:p>
            </xdr:txBody>
          </xdr:sp>
          <xdr:sp macro="" textlink="">
            <xdr:nvSpPr>
              <xdr:cNvPr id="7452" name="Option Button 284" hidden="1">
                <a:extLst>
                  <a:ext uri="{63B3BB69-23CF-44E3-9099-C40C66FF867C}">
                    <a14:compatExt spid="_x0000_s7452"/>
                  </a:ext>
                </a:extLst>
              </xdr:cNvPr>
              <xdr:cNvSpPr/>
            </xdr:nvSpPr>
            <xdr:spPr bwMode="auto">
              <a:xfrm>
                <a:off x="2738638" y="30095517"/>
                <a:ext cx="2136591"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3" name="Option Button 285" hidden="1">
                <a:extLst>
                  <a:ext uri="{63B3BB69-23CF-44E3-9099-C40C66FF867C}">
                    <a14:compatExt spid="_x0000_s7453"/>
                  </a:ext>
                </a:extLst>
              </xdr:cNvPr>
              <xdr:cNvSpPr/>
            </xdr:nvSpPr>
            <xdr:spPr bwMode="auto">
              <a:xfrm>
                <a:off x="5318276" y="30095517"/>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4" name="Option Button 286" hidden="1">
                <a:extLst>
                  <a:ext uri="{63B3BB69-23CF-44E3-9099-C40C66FF867C}">
                    <a14:compatExt spid="_x0000_s7454"/>
                  </a:ext>
                </a:extLst>
              </xdr:cNvPr>
              <xdr:cNvSpPr/>
            </xdr:nvSpPr>
            <xdr:spPr bwMode="auto">
              <a:xfrm>
                <a:off x="2751652" y="30466686"/>
                <a:ext cx="2137156"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5" name="Option Button 287" hidden="1">
                <a:extLst>
                  <a:ext uri="{63B3BB69-23CF-44E3-9099-C40C66FF867C}">
                    <a14:compatExt spid="_x0000_s7455"/>
                  </a:ext>
                </a:extLst>
              </xdr:cNvPr>
              <xdr:cNvSpPr/>
            </xdr:nvSpPr>
            <xdr:spPr bwMode="auto">
              <a:xfrm>
                <a:off x="5305262" y="30485721"/>
                <a:ext cx="211112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ից ցածր/Չգիտեմ</a:t>
                </a:r>
              </a:p>
            </xdr:txBody>
          </xdr:sp>
          <xdr:sp macro="" textlink="">
            <xdr:nvSpPr>
              <xdr:cNvPr id="7456" name="Option Button 288" hidden="1">
                <a:extLst>
                  <a:ext uri="{63B3BB69-23CF-44E3-9099-C40C66FF867C}">
                    <a14:compatExt spid="_x0000_s7456"/>
                  </a:ext>
                </a:extLst>
              </xdr:cNvPr>
              <xdr:cNvSpPr/>
            </xdr:nvSpPr>
            <xdr:spPr bwMode="auto">
              <a:xfrm>
                <a:off x="2751652" y="31047270"/>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7" name="Option Button 289" hidden="1">
                <a:extLst>
                  <a:ext uri="{63B3BB69-23CF-44E3-9099-C40C66FF867C}">
                    <a14:compatExt spid="_x0000_s7457"/>
                  </a:ext>
                </a:extLst>
              </xdr:cNvPr>
              <xdr:cNvSpPr/>
            </xdr:nvSpPr>
            <xdr:spPr bwMode="auto">
              <a:xfrm>
                <a:off x="5318841" y="31037753"/>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8" name="Option Button 290" hidden="1">
                <a:extLst>
                  <a:ext uri="{63B3BB69-23CF-44E3-9099-C40C66FF867C}">
                    <a14:compatExt spid="_x0000_s7458"/>
                  </a:ext>
                </a:extLst>
              </xdr:cNvPr>
              <xdr:cNvSpPr/>
            </xdr:nvSpPr>
            <xdr:spPr bwMode="auto">
              <a:xfrm>
                <a:off x="2764666" y="31418440"/>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59" name="Option Button 291" hidden="1">
                <a:extLst>
                  <a:ext uri="{63B3BB69-23CF-44E3-9099-C40C66FF867C}">
                    <a14:compatExt spid="_x0000_s7459"/>
                  </a:ext>
                </a:extLst>
              </xdr:cNvPr>
              <xdr:cNvSpPr/>
            </xdr:nvSpPr>
            <xdr:spPr bwMode="auto">
              <a:xfrm>
                <a:off x="5305262" y="31437474"/>
                <a:ext cx="211112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ից ցածր/Չգիտեմ</a:t>
                </a:r>
              </a:p>
            </xdr:txBody>
          </xdr:sp>
          <xdr:sp macro="" textlink="">
            <xdr:nvSpPr>
              <xdr:cNvPr id="7460" name="Option Button 292" hidden="1">
                <a:extLst>
                  <a:ext uri="{63B3BB69-23CF-44E3-9099-C40C66FF867C}">
                    <a14:compatExt spid="_x0000_s7460"/>
                  </a:ext>
                </a:extLst>
              </xdr:cNvPr>
              <xdr:cNvSpPr/>
            </xdr:nvSpPr>
            <xdr:spPr bwMode="auto">
              <a:xfrm>
                <a:off x="2738638" y="31989469"/>
                <a:ext cx="2136591"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61" name="Option Button 293" hidden="1">
                <a:extLst>
                  <a:ext uri="{63B3BB69-23CF-44E3-9099-C40C66FF867C}">
                    <a14:compatExt spid="_x0000_s7461"/>
                  </a:ext>
                </a:extLst>
              </xdr:cNvPr>
              <xdr:cNvSpPr/>
            </xdr:nvSpPr>
            <xdr:spPr bwMode="auto">
              <a:xfrm>
                <a:off x="5318276" y="31989469"/>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62" name="Option Button 294" hidden="1">
                <a:extLst>
                  <a:ext uri="{63B3BB69-23CF-44E3-9099-C40C66FF867C}">
                    <a14:compatExt spid="_x0000_s7462"/>
                  </a:ext>
                </a:extLst>
              </xdr:cNvPr>
              <xdr:cNvSpPr/>
            </xdr:nvSpPr>
            <xdr:spPr bwMode="auto">
              <a:xfrm>
                <a:off x="2751652" y="32360639"/>
                <a:ext cx="2137156"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63" name="Option Button 295" hidden="1">
                <a:extLst>
                  <a:ext uri="{63B3BB69-23CF-44E3-9099-C40C66FF867C}">
                    <a14:compatExt spid="_x0000_s7463"/>
                  </a:ext>
                </a:extLst>
              </xdr:cNvPr>
              <xdr:cNvSpPr/>
            </xdr:nvSpPr>
            <xdr:spPr bwMode="auto">
              <a:xfrm>
                <a:off x="5305262" y="32379673"/>
                <a:ext cx="211112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ից ցածր/Չգիտեմ</a:t>
                </a:r>
              </a:p>
            </xdr:txBody>
          </xdr:sp>
          <xdr:sp macro="" textlink="">
            <xdr:nvSpPr>
              <xdr:cNvPr id="7464" name="Option Button 296" hidden="1">
                <a:extLst>
                  <a:ext uri="{63B3BB69-23CF-44E3-9099-C40C66FF867C}">
                    <a14:compatExt spid="_x0000_s7464"/>
                  </a:ext>
                </a:extLst>
              </xdr:cNvPr>
              <xdr:cNvSpPr/>
            </xdr:nvSpPr>
            <xdr:spPr bwMode="auto">
              <a:xfrm>
                <a:off x="2738072" y="33084215"/>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65" name="Option Button 297" hidden="1">
                <a:extLst>
                  <a:ext uri="{63B3BB69-23CF-44E3-9099-C40C66FF867C}">
                    <a14:compatExt spid="_x0000_s7465"/>
                  </a:ext>
                </a:extLst>
              </xdr:cNvPr>
              <xdr:cNvSpPr/>
            </xdr:nvSpPr>
            <xdr:spPr bwMode="auto">
              <a:xfrm>
                <a:off x="5305262" y="33084215"/>
                <a:ext cx="2124143"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66" name="Option Button 298" hidden="1">
                <a:extLst>
                  <a:ext uri="{63B3BB69-23CF-44E3-9099-C40C66FF867C}">
                    <a14:compatExt spid="_x0000_s7466"/>
                  </a:ext>
                </a:extLst>
              </xdr:cNvPr>
              <xdr:cNvSpPr/>
            </xdr:nvSpPr>
            <xdr:spPr bwMode="auto">
              <a:xfrm>
                <a:off x="2751652" y="33455385"/>
                <a:ext cx="212357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t>
                </a:r>
              </a:p>
            </xdr:txBody>
          </xdr:sp>
          <xdr:sp macro="" textlink="">
            <xdr:nvSpPr>
              <xdr:cNvPr id="7467" name="Option Button 299" hidden="1">
                <a:extLst>
                  <a:ext uri="{63B3BB69-23CF-44E3-9099-C40C66FF867C}">
                    <a14:compatExt spid="_x0000_s7467"/>
                  </a:ext>
                </a:extLst>
              </xdr:cNvPr>
              <xdr:cNvSpPr/>
            </xdr:nvSpPr>
            <xdr:spPr bwMode="auto">
              <a:xfrm>
                <a:off x="5292249" y="33474418"/>
                <a:ext cx="2111127" cy="218895"/>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ից ցածր/Չգիտեմ</a:t>
                </a:r>
              </a:p>
            </xdr:txBody>
          </xdr:sp>
          <xdr:sp macro="" textlink="">
            <xdr:nvSpPr>
              <xdr:cNvPr id="7469" name="Group Box 301" hidden="1">
                <a:extLst>
                  <a:ext uri="{63B3BB69-23CF-44E3-9099-C40C66FF867C}">
                    <a14:compatExt spid="_x0000_s7469"/>
                  </a:ext>
                </a:extLst>
              </xdr:cNvPr>
              <xdr:cNvSpPr/>
            </xdr:nvSpPr>
            <xdr:spPr bwMode="auto">
              <a:xfrm>
                <a:off x="0" y="29895657"/>
                <a:ext cx="7751930" cy="929361"/>
              </a:xfrm>
              <a:prstGeom prst="rect">
                <a:avLst/>
              </a:prstGeom>
              <a:noFill/>
              <a:ln w="9525">
                <a:miter lim="800000"/>
                <a:headEnd/>
                <a:tailEnd/>
              </a:ln>
              <a:extLst>
                <a:ext uri="{909E8E84-426E-40DD-AFC4-6F175D3DCCD1}">
                  <a14:hiddenFill>
                    <a:noFill/>
                  </a14:hiddenFill>
                </a:ext>
              </a:extLst>
            </xdr:spPr>
          </xdr:sp>
          <xdr:sp macro="" textlink="">
            <xdr:nvSpPr>
              <xdr:cNvPr id="7470" name="Group Box 302" hidden="1">
                <a:extLst>
                  <a:ext uri="{63B3BB69-23CF-44E3-9099-C40C66FF867C}">
                    <a14:compatExt spid="_x0000_s7470"/>
                  </a:ext>
                </a:extLst>
              </xdr:cNvPr>
              <xdr:cNvSpPr/>
            </xdr:nvSpPr>
            <xdr:spPr bwMode="auto">
              <a:xfrm>
                <a:off x="0" y="30805948"/>
                <a:ext cx="7751930" cy="1020273"/>
              </a:xfrm>
              <a:prstGeom prst="rect">
                <a:avLst/>
              </a:prstGeom>
              <a:noFill/>
              <a:ln w="9525">
                <a:miter lim="800000"/>
                <a:headEnd/>
                <a:tailEnd/>
              </a:ln>
              <a:extLst>
                <a:ext uri="{909E8E84-426E-40DD-AFC4-6F175D3DCCD1}">
                  <a14:hiddenFill>
                    <a:noFill/>
                  </a14:hiddenFill>
                </a:ext>
              </a:extLst>
            </xdr:spPr>
          </xdr:sp>
          <xdr:sp macro="" textlink="">
            <xdr:nvSpPr>
              <xdr:cNvPr id="7471" name="Group Box 303" hidden="1">
                <a:extLst>
                  <a:ext uri="{63B3BB69-23CF-44E3-9099-C40C66FF867C}">
                    <a14:compatExt spid="_x0000_s7471"/>
                  </a:ext>
                </a:extLst>
              </xdr:cNvPr>
              <xdr:cNvSpPr/>
            </xdr:nvSpPr>
            <xdr:spPr bwMode="auto">
              <a:xfrm>
                <a:off x="0" y="31818161"/>
                <a:ext cx="7751930" cy="923446"/>
              </a:xfrm>
              <a:prstGeom prst="rect">
                <a:avLst/>
              </a:prstGeom>
              <a:noFill/>
              <a:ln w="9525">
                <a:miter lim="800000"/>
                <a:headEnd/>
                <a:tailEnd/>
              </a:ln>
              <a:extLst>
                <a:ext uri="{909E8E84-426E-40DD-AFC4-6F175D3DCCD1}">
                  <a14:hiddenFill>
                    <a:noFill/>
                  </a14:hiddenFill>
                </a:ext>
              </a:extLst>
            </xdr:spPr>
          </xdr:sp>
          <xdr:sp macro="" textlink="">
            <xdr:nvSpPr>
              <xdr:cNvPr id="7472" name="Group Box 304" hidden="1">
                <a:extLst>
                  <a:ext uri="{63B3BB69-23CF-44E3-9099-C40C66FF867C}">
                    <a14:compatExt spid="_x0000_s7472"/>
                  </a:ext>
                </a:extLst>
              </xdr:cNvPr>
              <xdr:cNvSpPr/>
            </xdr:nvSpPr>
            <xdr:spPr bwMode="auto">
              <a:xfrm>
                <a:off x="0" y="32769877"/>
                <a:ext cx="7751930" cy="951716"/>
              </a:xfrm>
              <a:prstGeom prst="rect">
                <a:avLst/>
              </a:prstGeom>
              <a:noFill/>
              <a:ln w="9525">
                <a:miter lim="800000"/>
                <a:headEnd/>
                <a:tailEnd/>
              </a:ln>
              <a:extLst>
                <a:ext uri="{909E8E84-426E-40DD-AFC4-6F175D3DCCD1}">
                  <a14:hiddenFill>
                    <a:noFill/>
                  </a14:hiddenFill>
                </a:ext>
              </a:extLst>
            </xdr:spPr>
          </xdr:sp>
          <xdr:sp macro="" textlink="">
            <xdr:nvSpPr>
              <xdr:cNvPr id="7473" name="Group Box 305" hidden="1">
                <a:extLst>
                  <a:ext uri="{63B3BB69-23CF-44E3-9099-C40C66FF867C}">
                    <a14:compatExt spid="_x0000_s7473"/>
                  </a:ext>
                </a:extLst>
              </xdr:cNvPr>
              <xdr:cNvSpPr/>
            </xdr:nvSpPr>
            <xdr:spPr bwMode="auto">
              <a:xfrm>
                <a:off x="0" y="39598508"/>
                <a:ext cx="7751930" cy="1408127"/>
              </a:xfrm>
              <a:prstGeom prst="rect">
                <a:avLst/>
              </a:prstGeom>
              <a:noFill/>
              <a:ln w="9525">
                <a:miter lim="800000"/>
                <a:headEnd/>
                <a:tailEnd/>
              </a:ln>
              <a:extLst>
                <a:ext uri="{909E8E84-426E-40DD-AFC4-6F175D3DCCD1}">
                  <a14:hiddenFill>
                    <a:noFill/>
                  </a14:hiddenFill>
                </a:ext>
              </a:extLst>
            </xdr:spPr>
          </xdr:sp>
          <xdr:sp macro="" textlink="">
            <xdr:nvSpPr>
              <xdr:cNvPr id="7474" name="Group Box 306" hidden="1">
                <a:extLst>
                  <a:ext uri="{63B3BB69-23CF-44E3-9099-C40C66FF867C}">
                    <a14:compatExt spid="_x0000_s7474"/>
                  </a:ext>
                </a:extLst>
              </xdr:cNvPr>
              <xdr:cNvSpPr/>
            </xdr:nvSpPr>
            <xdr:spPr bwMode="auto">
              <a:xfrm>
                <a:off x="0" y="39805403"/>
                <a:ext cx="7751930" cy="1201233"/>
              </a:xfrm>
              <a:prstGeom prst="rect">
                <a:avLst/>
              </a:prstGeom>
              <a:noFill/>
              <a:ln w="9525">
                <a:miter lim="800000"/>
                <a:headEnd/>
                <a:tailEnd/>
              </a:ln>
              <a:extLst>
                <a:ext uri="{909E8E84-426E-40DD-AFC4-6F175D3DCCD1}">
                  <a14:hiddenFill>
                    <a:noFill/>
                  </a14:hiddenFill>
                </a:ext>
              </a:extLst>
            </xdr:spPr>
          </xdr:sp>
          <xdr:sp macro="" textlink="">
            <xdr:nvSpPr>
              <xdr:cNvPr id="7475" name="Option Button 307" hidden="1">
                <a:extLst>
                  <a:ext uri="{63B3BB69-23CF-44E3-9099-C40C66FF867C}">
                    <a14:compatExt spid="_x0000_s7475"/>
                  </a:ext>
                </a:extLst>
              </xdr:cNvPr>
              <xdr:cNvSpPr/>
            </xdr:nvSpPr>
            <xdr:spPr bwMode="auto">
              <a:xfrm>
                <a:off x="171449" y="40089677"/>
                <a:ext cx="2110561" cy="217653"/>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Միաձույլ բետոնե</a:t>
                </a:r>
              </a:p>
            </xdr:txBody>
          </xdr:sp>
          <xdr:sp macro="" textlink="">
            <xdr:nvSpPr>
              <xdr:cNvPr id="7476" name="Option Button 308" hidden="1">
                <a:extLst>
                  <a:ext uri="{63B3BB69-23CF-44E3-9099-C40C66FF867C}">
                    <a14:compatExt spid="_x0000_s7476"/>
                  </a:ext>
                </a:extLst>
              </xdr:cNvPr>
              <xdr:cNvSpPr/>
            </xdr:nvSpPr>
            <xdr:spPr bwMode="auto">
              <a:xfrm>
                <a:off x="2764666" y="40089677"/>
                <a:ext cx="2110562" cy="217653"/>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Քար (տուֆ, բազալտ)</a:t>
                </a:r>
              </a:p>
            </xdr:txBody>
          </xdr:sp>
          <xdr:sp macro="" textlink="">
            <xdr:nvSpPr>
              <xdr:cNvPr id="7477" name="Option Button 309" hidden="1">
                <a:extLst>
                  <a:ext uri="{63B3BB69-23CF-44E3-9099-C40C66FF867C}">
                    <a14:compatExt spid="_x0000_s7477"/>
                  </a:ext>
                </a:extLst>
              </xdr:cNvPr>
              <xdr:cNvSpPr/>
            </xdr:nvSpPr>
            <xdr:spPr bwMode="auto">
              <a:xfrm>
                <a:off x="2751652" y="40439329"/>
                <a:ext cx="2123577" cy="217654"/>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Այլ/Չգիտեմ</a:t>
                </a:r>
              </a:p>
            </xdr:txBody>
          </xdr:sp>
          <xdr:sp macro="" textlink="">
            <xdr:nvSpPr>
              <xdr:cNvPr id="7478" name="Option Button 310" hidden="1">
                <a:extLst>
                  <a:ext uri="{63B3BB69-23CF-44E3-9099-C40C66FF867C}">
                    <a14:compatExt spid="_x0000_s7478"/>
                  </a:ext>
                </a:extLst>
              </xdr:cNvPr>
              <xdr:cNvSpPr/>
            </xdr:nvSpPr>
            <xdr:spPr bwMode="auto">
              <a:xfrm>
                <a:off x="171449" y="40439329"/>
                <a:ext cx="2123575" cy="208137"/>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Բետոնե պանելներ</a:t>
                </a:r>
              </a:p>
            </xdr:txBody>
          </xdr:sp>
          <xdr:sp macro="" textlink="">
            <xdr:nvSpPr>
              <xdr:cNvPr id="7479" name="Group Box 311" hidden="1">
                <a:extLst>
                  <a:ext uri="{63B3BB69-23CF-44E3-9099-C40C66FF867C}">
                    <a14:compatExt spid="_x0000_s7479"/>
                  </a:ext>
                </a:extLst>
              </xdr:cNvPr>
              <xdr:cNvSpPr/>
            </xdr:nvSpPr>
            <xdr:spPr bwMode="auto">
              <a:xfrm>
                <a:off x="0" y="39798368"/>
                <a:ext cx="7742309" cy="1198749"/>
              </a:xfrm>
              <a:prstGeom prst="rect">
                <a:avLst/>
              </a:prstGeom>
              <a:noFill/>
              <a:ln w="9525">
                <a:miter lim="800000"/>
                <a:headEnd/>
                <a:tailEnd/>
              </a:ln>
              <a:extLst>
                <a:ext uri="{909E8E84-426E-40DD-AFC4-6F175D3DCCD1}">
                  <a14:hiddenFill>
                    <a:noFill/>
                  </a14:hiddenFill>
                </a:ext>
              </a:extLst>
            </xdr:spPr>
          </xdr:sp>
          <xdr:sp macro="" textlink="">
            <xdr:nvSpPr>
              <xdr:cNvPr id="7480" name="Group Box 312" hidden="1">
                <a:extLst>
                  <a:ext uri="{63B3BB69-23CF-44E3-9099-C40C66FF867C}">
                    <a14:compatExt spid="_x0000_s7480"/>
                  </a:ext>
                </a:extLst>
              </xdr:cNvPr>
              <xdr:cNvSpPr/>
            </xdr:nvSpPr>
            <xdr:spPr bwMode="auto">
              <a:xfrm>
                <a:off x="0" y="45590184"/>
                <a:ext cx="7751930" cy="968015"/>
              </a:xfrm>
              <a:prstGeom prst="rect">
                <a:avLst/>
              </a:prstGeom>
              <a:noFill/>
              <a:ln w="9525">
                <a:miter lim="800000"/>
                <a:headEnd/>
                <a:tailEnd/>
              </a:ln>
              <a:extLst>
                <a:ext uri="{909E8E84-426E-40DD-AFC4-6F175D3DCCD1}">
                  <a14:hiddenFill>
                    <a:noFill/>
                  </a14:hiddenFill>
                </a:ext>
              </a:extLst>
            </xdr:spPr>
          </xdr:sp>
          <xdr:sp macro="" textlink="">
            <xdr:nvSpPr>
              <xdr:cNvPr id="7481" name="Check Box 313" hidden="1">
                <a:extLst>
                  <a:ext uri="{63B3BB69-23CF-44E3-9099-C40C66FF867C}">
                    <a14:compatExt spid="_x0000_s7481"/>
                  </a:ext>
                </a:extLst>
              </xdr:cNvPr>
              <xdr:cNvSpPr/>
            </xdr:nvSpPr>
            <xdr:spPr bwMode="auto">
              <a:xfrm>
                <a:off x="2751638" y="46226702"/>
                <a:ext cx="2123577" cy="217654"/>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Չգիտեմ</a:t>
                </a:r>
              </a:p>
            </xdr:txBody>
          </xdr:sp>
          <xdr:sp macro="" textlink="">
            <xdr:nvSpPr>
              <xdr:cNvPr id="7482" name="Check Box 314" hidden="1">
                <a:extLst>
                  <a:ext uri="{63B3BB69-23CF-44E3-9099-C40C66FF867C}">
                    <a14:compatExt spid="_x0000_s7482"/>
                  </a:ext>
                </a:extLst>
              </xdr:cNvPr>
              <xdr:cNvSpPr/>
            </xdr:nvSpPr>
            <xdr:spPr bwMode="auto">
              <a:xfrm>
                <a:off x="2764666" y="42764901"/>
                <a:ext cx="2124143" cy="217654"/>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Չգիտեմ</a:t>
                </a:r>
              </a:p>
            </xdr:txBody>
          </xdr:sp>
          <xdr:sp macro="" textlink="">
            <xdr:nvSpPr>
              <xdr:cNvPr id="7483" name="Check Box 315" hidden="1">
                <a:extLst>
                  <a:ext uri="{63B3BB69-23CF-44E3-9099-C40C66FF867C}">
                    <a14:compatExt spid="_x0000_s7483"/>
                  </a:ext>
                </a:extLst>
              </xdr:cNvPr>
              <xdr:cNvSpPr/>
            </xdr:nvSpPr>
            <xdr:spPr bwMode="auto">
              <a:xfrm>
                <a:off x="3109111" y="39201270"/>
                <a:ext cx="2124143" cy="217653"/>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Չգիտեմ</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220</xdr:row>
          <xdr:rowOff>19050</xdr:rowOff>
        </xdr:from>
        <xdr:to>
          <xdr:col>4</xdr:col>
          <xdr:colOff>285750</xdr:colOff>
          <xdr:row>221</xdr:row>
          <xdr:rowOff>47625</xdr:rowOff>
        </xdr:to>
        <xdr:sp macro="" textlink="">
          <xdr:nvSpPr>
            <xdr:cNvPr id="7484" name="Option Button 316" hidden="1">
              <a:extLst>
                <a:ext uri="{63B3BB69-23CF-44E3-9099-C40C66FF867C}">
                  <a14:compatExt spid="_x0000_s7484"/>
                </a:ext>
              </a:extLst>
            </xdr:cNvPr>
            <xdr:cNvSpPr/>
          </xdr:nvSpPr>
          <xdr:spPr bwMode="auto">
            <a:xfrm>
              <a:off x="0" y="0"/>
              <a:ext cx="0" cy="0"/>
            </a:xfrm>
            <a:prstGeom prst="rect">
              <a:avLst/>
            </a:prstGeom>
            <a:solidFill>
              <a:srgbClr val="F2F2F2"/>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Պոլիուրեթան</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2771775</xdr:colOff>
      <xdr:row>11</xdr:row>
      <xdr:rowOff>95710</xdr:rowOff>
    </xdr:to>
    <xdr:pic>
      <xdr:nvPicPr>
        <xdr:cNvPr id="11" name="Grafik 4" descr="Bildergebnis für programmable thermosta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0125"/>
          <a:ext cx="2771775" cy="1777365"/>
        </a:xfrm>
        <a:prstGeom prst="rect">
          <a:avLst/>
        </a:prstGeom>
        <a:noFill/>
        <a:ln>
          <a:noFill/>
        </a:ln>
      </xdr:spPr>
    </xdr:pic>
    <xdr:clientData/>
  </xdr:twoCellAnchor>
  <xdr:twoCellAnchor editAs="oneCell">
    <xdr:from>
      <xdr:col>0</xdr:col>
      <xdr:colOff>937846</xdr:colOff>
      <xdr:row>15</xdr:row>
      <xdr:rowOff>51289</xdr:rowOff>
    </xdr:from>
    <xdr:to>
      <xdr:col>0</xdr:col>
      <xdr:colOff>3309571</xdr:colOff>
      <xdr:row>26</xdr:row>
      <xdr:rowOff>120263</xdr:rowOff>
    </xdr:to>
    <xdr:pic>
      <xdr:nvPicPr>
        <xdr:cNvPr id="12" name="Grafik 3" descr="Bildergebnis für thermostatventil"/>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846" y="4337539"/>
          <a:ext cx="2371725" cy="2381250"/>
        </a:xfrm>
        <a:prstGeom prst="rect">
          <a:avLst/>
        </a:prstGeom>
        <a:noFill/>
        <a:ln>
          <a:noFill/>
        </a:ln>
      </xdr:spPr>
    </xdr:pic>
    <xdr:clientData/>
  </xdr:twoCellAnchor>
  <xdr:twoCellAnchor editAs="oneCell">
    <xdr:from>
      <xdr:col>0</xdr:col>
      <xdr:colOff>0</xdr:colOff>
      <xdr:row>32</xdr:row>
      <xdr:rowOff>0</xdr:rowOff>
    </xdr:from>
    <xdr:to>
      <xdr:col>0</xdr:col>
      <xdr:colOff>2047875</xdr:colOff>
      <xdr:row>39</xdr:row>
      <xdr:rowOff>23976</xdr:rowOff>
    </xdr:to>
    <xdr:pic>
      <xdr:nvPicPr>
        <xdr:cNvPr id="13" name="Grafik 2"/>
        <xdr:cNvPicPr/>
      </xdr:nvPicPr>
      <xdr:blipFill>
        <a:blip xmlns:r="http://schemas.openxmlformats.org/officeDocument/2006/relationships" r:embed="rId3"/>
        <a:stretch>
          <a:fillRect/>
        </a:stretch>
      </xdr:blipFill>
      <xdr:spPr>
        <a:xfrm>
          <a:off x="0" y="8524875"/>
          <a:ext cx="2047875" cy="1495425"/>
        </a:xfrm>
        <a:prstGeom prst="rect">
          <a:avLst/>
        </a:prstGeom>
      </xdr:spPr>
    </xdr:pic>
    <xdr:clientData/>
  </xdr:twoCellAnchor>
  <xdr:twoCellAnchor editAs="oneCell">
    <xdr:from>
      <xdr:col>0</xdr:col>
      <xdr:colOff>0</xdr:colOff>
      <xdr:row>44</xdr:row>
      <xdr:rowOff>0</xdr:rowOff>
    </xdr:from>
    <xdr:to>
      <xdr:col>0</xdr:col>
      <xdr:colOff>2095500</xdr:colOff>
      <xdr:row>49</xdr:row>
      <xdr:rowOff>139592</xdr:rowOff>
    </xdr:to>
    <xdr:pic>
      <xdr:nvPicPr>
        <xdr:cNvPr id="14" name="Grafik 1"/>
        <xdr:cNvPicPr/>
      </xdr:nvPicPr>
      <xdr:blipFill>
        <a:blip xmlns:r="http://schemas.openxmlformats.org/officeDocument/2006/relationships" r:embed="rId4"/>
        <a:stretch>
          <a:fillRect/>
        </a:stretch>
      </xdr:blipFill>
      <xdr:spPr>
        <a:xfrm>
          <a:off x="0" y="11430000"/>
          <a:ext cx="2095500" cy="1190625"/>
        </a:xfrm>
        <a:prstGeom prst="rect">
          <a:avLst/>
        </a:prstGeom>
      </xdr:spPr>
    </xdr:pic>
    <xdr:clientData/>
  </xdr:twoCellAnchor>
  <xdr:twoCellAnchor editAs="oneCell">
    <xdr:from>
      <xdr:col>0</xdr:col>
      <xdr:colOff>0</xdr:colOff>
      <xdr:row>53</xdr:row>
      <xdr:rowOff>0</xdr:rowOff>
    </xdr:from>
    <xdr:to>
      <xdr:col>0</xdr:col>
      <xdr:colOff>2390775</xdr:colOff>
      <xdr:row>61</xdr:row>
      <xdr:rowOff>110950</xdr:rowOff>
    </xdr:to>
    <xdr:pic>
      <xdr:nvPicPr>
        <xdr:cNvPr id="15" name="Grafik 5" descr="Bildergebnis für schwimmbadabsorbe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3763625"/>
          <a:ext cx="2390775" cy="1792605"/>
        </a:xfrm>
        <a:prstGeom prst="rect">
          <a:avLst/>
        </a:prstGeom>
        <a:noFill/>
        <a:ln>
          <a:noFill/>
        </a:ln>
      </xdr:spPr>
    </xdr:pic>
    <xdr:clientData/>
  </xdr:twoCellAnchor>
  <xdr:twoCellAnchor editAs="oneCell">
    <xdr:from>
      <xdr:col>0</xdr:col>
      <xdr:colOff>0</xdr:colOff>
      <xdr:row>65</xdr:row>
      <xdr:rowOff>0</xdr:rowOff>
    </xdr:from>
    <xdr:to>
      <xdr:col>0</xdr:col>
      <xdr:colOff>958850</xdr:colOff>
      <xdr:row>72</xdr:row>
      <xdr:rowOff>119227</xdr:rowOff>
    </xdr:to>
    <xdr:pic>
      <xdr:nvPicPr>
        <xdr:cNvPr id="16" name="Grafik 6" descr="https://upload.wikimedia.org/wikipedia/commons/thumb/b/b4/Gluehlampe_01_KMJ.png/170px-Gluehlampe_01_KMJ.pn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7049750"/>
          <a:ext cx="958850" cy="1590675"/>
        </a:xfrm>
        <a:prstGeom prst="rect">
          <a:avLst/>
        </a:prstGeom>
        <a:noFill/>
        <a:ln>
          <a:noFill/>
        </a:ln>
      </xdr:spPr>
    </xdr:pic>
    <xdr:clientData/>
  </xdr:twoCellAnchor>
  <xdr:twoCellAnchor editAs="oneCell">
    <xdr:from>
      <xdr:col>0</xdr:col>
      <xdr:colOff>0</xdr:colOff>
      <xdr:row>76</xdr:row>
      <xdr:rowOff>0</xdr:rowOff>
    </xdr:from>
    <xdr:to>
      <xdr:col>0</xdr:col>
      <xdr:colOff>1086485</xdr:colOff>
      <xdr:row>84</xdr:row>
      <xdr:rowOff>166196</xdr:rowOff>
    </xdr:to>
    <xdr:pic>
      <xdr:nvPicPr>
        <xdr:cNvPr id="17" name="Grafik 7" descr="https://upload.wikimedia.org/wikipedia/commons/thumb/4/49/Wolfram-Halogengl%C3%BChlampe.png/170px-Wolfram-Halogengl%C3%BChlampe.pn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0335875"/>
          <a:ext cx="1086485" cy="1847850"/>
        </a:xfrm>
        <a:prstGeom prst="rect">
          <a:avLst/>
        </a:prstGeom>
        <a:noFill/>
        <a:ln>
          <a:noFill/>
        </a:ln>
      </xdr:spPr>
    </xdr:pic>
    <xdr:clientData/>
  </xdr:twoCellAnchor>
  <xdr:twoCellAnchor>
    <xdr:from>
      <xdr:col>0</xdr:col>
      <xdr:colOff>51287</xdr:colOff>
      <xdr:row>89</xdr:row>
      <xdr:rowOff>183173</xdr:rowOff>
    </xdr:from>
    <xdr:to>
      <xdr:col>0</xdr:col>
      <xdr:colOff>1441937</xdr:colOff>
      <xdr:row>96</xdr:row>
      <xdr:rowOff>30773</xdr:rowOff>
    </xdr:to>
    <xdr:pic>
      <xdr:nvPicPr>
        <xdr:cNvPr id="18" name="Grafik 8" descr="Описание: https://upload.wikimedia.org/wikipedia/commons/3/3a/Lampe_LED_G24.jp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1287" y="23424173"/>
          <a:ext cx="139065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1736480</xdr:colOff>
      <xdr:row>89</xdr:row>
      <xdr:rowOff>87923</xdr:rowOff>
    </xdr:from>
    <xdr:to>
      <xdr:col>0</xdr:col>
      <xdr:colOff>2908055</xdr:colOff>
      <xdr:row>98</xdr:row>
      <xdr:rowOff>126023</xdr:rowOff>
    </xdr:to>
    <xdr:pic>
      <xdr:nvPicPr>
        <xdr:cNvPr id="19" name="Grafik 9" descr="Описание: https://upload.wikimedia.org/wikipedia/commons/thumb/6/6a/LEDfilamentLightBulbE27.jpg/220px-LEDfilamentLightBulbE27.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36480" y="23328923"/>
          <a:ext cx="11715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2390775</xdr:colOff>
      <xdr:row>60</xdr:row>
      <xdr:rowOff>163501</xdr:rowOff>
    </xdr:to>
    <xdr:pic>
      <xdr:nvPicPr>
        <xdr:cNvPr id="20" name="Grafik 5" descr="Bildergebnis für schwimmbadabsorbe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163925"/>
          <a:ext cx="2390775" cy="1787350"/>
        </a:xfrm>
        <a:prstGeom prst="rect">
          <a:avLst/>
        </a:prstGeom>
        <a:noFill/>
        <a:ln>
          <a:noFill/>
        </a:ln>
      </xdr:spPr>
    </xdr:pic>
    <xdr:clientData/>
  </xdr:twoCellAnchor>
  <xdr:twoCellAnchor editAs="oneCell">
    <xdr:from>
      <xdr:col>0</xdr:col>
      <xdr:colOff>0</xdr:colOff>
      <xdr:row>65</xdr:row>
      <xdr:rowOff>0</xdr:rowOff>
    </xdr:from>
    <xdr:to>
      <xdr:col>0</xdr:col>
      <xdr:colOff>958850</xdr:colOff>
      <xdr:row>71</xdr:row>
      <xdr:rowOff>191485</xdr:rowOff>
    </xdr:to>
    <xdr:pic>
      <xdr:nvPicPr>
        <xdr:cNvPr id="21" name="Grafik 6" descr="https://upload.wikimedia.org/wikipedia/commons/thumb/b/b4/Gluehlampe_01_KMJ.png/170px-Gluehlampe_01_KMJ.pn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9983450"/>
          <a:ext cx="958850" cy="1586077"/>
        </a:xfrm>
        <a:prstGeom prst="rect">
          <a:avLst/>
        </a:prstGeom>
        <a:noFill/>
        <a:ln>
          <a:noFill/>
        </a:ln>
      </xdr:spPr>
    </xdr:pic>
    <xdr:clientData/>
  </xdr:twoCellAnchor>
  <xdr:twoCellAnchor editAs="oneCell">
    <xdr:from>
      <xdr:col>0</xdr:col>
      <xdr:colOff>0</xdr:colOff>
      <xdr:row>76</xdr:row>
      <xdr:rowOff>0</xdr:rowOff>
    </xdr:from>
    <xdr:to>
      <xdr:col>0</xdr:col>
      <xdr:colOff>1086485</xdr:colOff>
      <xdr:row>84</xdr:row>
      <xdr:rowOff>8541</xdr:rowOff>
    </xdr:to>
    <xdr:pic>
      <xdr:nvPicPr>
        <xdr:cNvPr id="22" name="Grafik 7" descr="https://upload.wikimedia.org/wikipedia/commons/thumb/4/49/Wolfram-Halogengl%C3%BChlampe.png/170px-Wolfram-Halogengl%C3%BChlampe.pn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3802975"/>
          <a:ext cx="1086485" cy="1842595"/>
        </a:xfrm>
        <a:prstGeom prst="rect">
          <a:avLst/>
        </a:prstGeom>
        <a:noFill/>
        <a:ln>
          <a:noFill/>
        </a:ln>
      </xdr:spPr>
    </xdr:pic>
    <xdr:clientData/>
  </xdr:twoCellAnchor>
  <xdr:twoCellAnchor>
    <xdr:from>
      <xdr:col>0</xdr:col>
      <xdr:colOff>51287</xdr:colOff>
      <xdr:row>89</xdr:row>
      <xdr:rowOff>183173</xdr:rowOff>
    </xdr:from>
    <xdr:to>
      <xdr:col>0</xdr:col>
      <xdr:colOff>1441937</xdr:colOff>
      <xdr:row>96</xdr:row>
      <xdr:rowOff>30773</xdr:rowOff>
    </xdr:to>
    <xdr:pic>
      <xdr:nvPicPr>
        <xdr:cNvPr id="23" name="Grafik 8" descr="Описание: https://upload.wikimedia.org/wikipedia/commons/3/3a/Lampe_LED_G24.jp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1287" y="27386573"/>
          <a:ext cx="13906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1736480</xdr:colOff>
      <xdr:row>89</xdr:row>
      <xdr:rowOff>87923</xdr:rowOff>
    </xdr:from>
    <xdr:to>
      <xdr:col>0</xdr:col>
      <xdr:colOff>2908055</xdr:colOff>
      <xdr:row>98</xdr:row>
      <xdr:rowOff>126023</xdr:rowOff>
    </xdr:to>
    <xdr:pic>
      <xdr:nvPicPr>
        <xdr:cNvPr id="24" name="Grafik 9" descr="Описание: https://upload.wikimedia.org/wikipedia/commons/thumb/6/6a/LEDfilamentLightBulbE27.jpg/220px-LEDfilamentLightBulbE27.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36480" y="27291323"/>
          <a:ext cx="1171575"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2771775</xdr:colOff>
      <xdr:row>9</xdr:row>
      <xdr:rowOff>202327</xdr:rowOff>
    </xdr:to>
    <xdr:pic>
      <xdr:nvPicPr>
        <xdr:cNvPr id="25" name="Grafik 4" descr="Bildergebnis für programmable thermostat"/>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0" y="1095375"/>
          <a:ext cx="2771775" cy="1596919"/>
        </a:xfrm>
        <a:prstGeom prst="rect">
          <a:avLst/>
        </a:prstGeom>
        <a:noFill/>
        <a:ln>
          <a:noFill/>
        </a:ln>
      </xdr:spPr>
    </xdr:pic>
    <xdr:clientData/>
  </xdr:twoCellAnchor>
  <xdr:twoCellAnchor editAs="oneCell">
    <xdr:from>
      <xdr:col>0</xdr:col>
      <xdr:colOff>937846</xdr:colOff>
      <xdr:row>15</xdr:row>
      <xdr:rowOff>51289</xdr:rowOff>
    </xdr:from>
    <xdr:to>
      <xdr:col>0</xdr:col>
      <xdr:colOff>3309571</xdr:colOff>
      <xdr:row>24</xdr:row>
      <xdr:rowOff>121525</xdr:rowOff>
    </xdr:to>
    <xdr:pic>
      <xdr:nvPicPr>
        <xdr:cNvPr id="26" name="Grafik 3" descr="Bildergebnis für thermostatventil"/>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7846" y="4966189"/>
          <a:ext cx="2371725" cy="2132892"/>
        </a:xfrm>
        <a:prstGeom prst="rect">
          <a:avLst/>
        </a:prstGeom>
        <a:noFill/>
        <a:ln>
          <a:noFill/>
        </a:ln>
      </xdr:spPr>
    </xdr:pic>
    <xdr:clientData/>
  </xdr:twoCellAnchor>
  <xdr:twoCellAnchor editAs="oneCell">
    <xdr:from>
      <xdr:col>0</xdr:col>
      <xdr:colOff>0</xdr:colOff>
      <xdr:row>32</xdr:row>
      <xdr:rowOff>0</xdr:rowOff>
    </xdr:from>
    <xdr:to>
      <xdr:col>0</xdr:col>
      <xdr:colOff>2047875</xdr:colOff>
      <xdr:row>37</xdr:row>
      <xdr:rowOff>172282</xdr:rowOff>
    </xdr:to>
    <xdr:pic>
      <xdr:nvPicPr>
        <xdr:cNvPr id="27" name="Grafik 2"/>
        <xdr:cNvPicPr/>
      </xdr:nvPicPr>
      <xdr:blipFill>
        <a:blip xmlns:r="http://schemas.openxmlformats.org/officeDocument/2006/relationships" r:embed="rId3"/>
        <a:stretch>
          <a:fillRect/>
        </a:stretch>
      </xdr:blipFill>
      <xdr:spPr>
        <a:xfrm>
          <a:off x="0" y="9991725"/>
          <a:ext cx="2047875" cy="1337617"/>
        </a:xfrm>
        <a:prstGeom prst="rect">
          <a:avLst/>
        </a:prstGeom>
      </xdr:spPr>
    </xdr:pic>
    <xdr:clientData/>
  </xdr:twoCellAnchor>
  <xdr:twoCellAnchor editAs="oneCell">
    <xdr:from>
      <xdr:col>0</xdr:col>
      <xdr:colOff>0</xdr:colOff>
      <xdr:row>44</xdr:row>
      <xdr:rowOff>0</xdr:rowOff>
    </xdr:from>
    <xdr:to>
      <xdr:col>0</xdr:col>
      <xdr:colOff>2095500</xdr:colOff>
      <xdr:row>48</xdr:row>
      <xdr:rowOff>141361</xdr:rowOff>
    </xdr:to>
    <xdr:pic>
      <xdr:nvPicPr>
        <xdr:cNvPr id="28" name="Grafik 1"/>
        <xdr:cNvPicPr/>
      </xdr:nvPicPr>
      <xdr:blipFill>
        <a:blip xmlns:r="http://schemas.openxmlformats.org/officeDocument/2006/relationships" r:embed="rId4"/>
        <a:stretch>
          <a:fillRect/>
        </a:stretch>
      </xdr:blipFill>
      <xdr:spPr>
        <a:xfrm>
          <a:off x="0" y="13392150"/>
          <a:ext cx="2095500" cy="1077437"/>
        </a:xfrm>
        <a:prstGeom prst="rect">
          <a:avLst/>
        </a:prstGeom>
      </xdr:spPr>
    </xdr:pic>
    <xdr:clientData/>
  </xdr:twoCellAnchor>
  <xdr:twoCellAnchor editAs="oneCell">
    <xdr:from>
      <xdr:col>0</xdr:col>
      <xdr:colOff>0</xdr:colOff>
      <xdr:row>53</xdr:row>
      <xdr:rowOff>0</xdr:rowOff>
    </xdr:from>
    <xdr:to>
      <xdr:col>0</xdr:col>
      <xdr:colOff>2390775</xdr:colOff>
      <xdr:row>60</xdr:row>
      <xdr:rowOff>7362</xdr:rowOff>
    </xdr:to>
    <xdr:pic>
      <xdr:nvPicPr>
        <xdr:cNvPr id="29" name="Grafik 5" descr="Bildergebnis für schwimmbadabsorbe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163925"/>
          <a:ext cx="2390775" cy="1612161"/>
        </a:xfrm>
        <a:prstGeom prst="rect">
          <a:avLst/>
        </a:prstGeom>
        <a:noFill/>
        <a:ln>
          <a:noFill/>
        </a:ln>
      </xdr:spPr>
    </xdr:pic>
    <xdr:clientData/>
  </xdr:twoCellAnchor>
  <xdr:twoCellAnchor editAs="oneCell">
    <xdr:from>
      <xdr:col>0</xdr:col>
      <xdr:colOff>0</xdr:colOff>
      <xdr:row>65</xdr:row>
      <xdr:rowOff>0</xdr:rowOff>
    </xdr:from>
    <xdr:to>
      <xdr:col>0</xdr:col>
      <xdr:colOff>958850</xdr:colOff>
      <xdr:row>71</xdr:row>
      <xdr:rowOff>57327</xdr:rowOff>
    </xdr:to>
    <xdr:pic>
      <xdr:nvPicPr>
        <xdr:cNvPr id="30" name="Grafik 6" descr="https://upload.wikimedia.org/wikipedia/commons/thumb/b/b4/Gluehlampe_01_KMJ.png/170px-Gluehlampe_01_KMJ.pn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9983450"/>
          <a:ext cx="958850" cy="1432869"/>
        </a:xfrm>
        <a:prstGeom prst="rect">
          <a:avLst/>
        </a:prstGeom>
        <a:noFill/>
        <a:ln>
          <a:noFill/>
        </a:ln>
      </xdr:spPr>
    </xdr:pic>
    <xdr:clientData/>
  </xdr:twoCellAnchor>
  <xdr:twoCellAnchor editAs="oneCell">
    <xdr:from>
      <xdr:col>0</xdr:col>
      <xdr:colOff>0</xdr:colOff>
      <xdr:row>76</xdr:row>
      <xdr:rowOff>0</xdr:rowOff>
    </xdr:from>
    <xdr:to>
      <xdr:col>0</xdr:col>
      <xdr:colOff>1086485</xdr:colOff>
      <xdr:row>83</xdr:row>
      <xdr:rowOff>53084</xdr:rowOff>
    </xdr:to>
    <xdr:pic>
      <xdr:nvPicPr>
        <xdr:cNvPr id="31" name="Grafik 7" descr="https://upload.wikimedia.org/wikipedia/commons/thumb/4/49/Wolfram-Halogengl%C3%BChlampe.png/170px-Wolfram-Halogengl%C3%BChlampe.pn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23802975"/>
          <a:ext cx="1086485" cy="1667406"/>
        </a:xfrm>
        <a:prstGeom prst="rect">
          <a:avLst/>
        </a:prstGeom>
        <a:noFill/>
        <a:ln>
          <a:noFill/>
        </a:ln>
      </xdr:spPr>
    </xdr:pic>
    <xdr:clientData/>
  </xdr:twoCellAnchor>
  <xdr:twoCellAnchor>
    <xdr:from>
      <xdr:col>0</xdr:col>
      <xdr:colOff>51287</xdr:colOff>
      <xdr:row>89</xdr:row>
      <xdr:rowOff>183173</xdr:rowOff>
    </xdr:from>
    <xdr:to>
      <xdr:col>0</xdr:col>
      <xdr:colOff>1441937</xdr:colOff>
      <xdr:row>96</xdr:row>
      <xdr:rowOff>30773</xdr:rowOff>
    </xdr:to>
    <xdr:pic>
      <xdr:nvPicPr>
        <xdr:cNvPr id="32" name="Grafik 8" descr="Описание: https://upload.wikimedia.org/wikipedia/commons/3/3a/Lampe_LED_G24.jp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1287" y="27386573"/>
          <a:ext cx="13906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1736480</xdr:colOff>
      <xdr:row>89</xdr:row>
      <xdr:rowOff>87923</xdr:rowOff>
    </xdr:from>
    <xdr:to>
      <xdr:col>0</xdr:col>
      <xdr:colOff>2908055</xdr:colOff>
      <xdr:row>98</xdr:row>
      <xdr:rowOff>126023</xdr:rowOff>
    </xdr:to>
    <xdr:pic>
      <xdr:nvPicPr>
        <xdr:cNvPr id="33" name="Grafik 9" descr="Описание: https://upload.wikimedia.org/wikipedia/commons/thumb/6/6a/LEDfilamentLightBulbE27.jpg/220px-LEDfilamentLightBulbE27.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36480" y="27291323"/>
          <a:ext cx="1171575"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_Work_Comp\Documents\MYNA\Hipoteq%20Ynkerutyun\2014\Tajikiston\My_Works_1\Armenia_KfW_NMC_BFC\From_Allplan\FINAL_LAST_CHECKLISTS\English\With_Savings_Final\Home%20Buyers%20Checklist_estimations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sheetName val="Key"/>
      <sheetName val="Assumptions"/>
      <sheetName val="Data"/>
    </sheetNames>
    <sheetDataSet>
      <sheetData sheetId="0" refreshError="1"/>
      <sheetData sheetId="1"/>
      <sheetData sheetId="2">
        <row r="3">
          <cell r="Q3">
            <v>30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ontrol" Target="../activeX/activeX1.xml"/><Relationship Id="rId7" Type="http://schemas.openxmlformats.org/officeDocument/2006/relationships/control" Target="../activeX/activeX3.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
  <dimension ref="A1:W340"/>
  <sheetViews>
    <sheetView topLeftCell="A220" workbookViewId="0">
      <selection activeCell="X311" sqref="X311"/>
    </sheetView>
  </sheetViews>
  <sheetFormatPr defaultColWidth="3.7109375" defaultRowHeight="15"/>
  <sheetData>
    <row r="1" spans="1:23" ht="18.75">
      <c r="A1" s="154" t="s">
        <v>0</v>
      </c>
      <c r="B1" s="154"/>
      <c r="C1" s="154"/>
      <c r="D1" s="154"/>
      <c r="E1" s="154"/>
      <c r="F1" s="154"/>
      <c r="G1" s="154"/>
      <c r="H1" s="154"/>
      <c r="I1" s="154"/>
      <c r="J1" s="154"/>
      <c r="K1" s="154"/>
      <c r="L1" s="154"/>
      <c r="M1" s="154"/>
      <c r="N1" s="154"/>
      <c r="O1" s="154"/>
      <c r="P1" s="154"/>
      <c r="Q1" s="154"/>
      <c r="R1" s="154"/>
      <c r="S1" s="154"/>
      <c r="T1" s="154"/>
      <c r="U1" s="154"/>
      <c r="V1" s="154"/>
      <c r="W1" s="154"/>
    </row>
    <row r="3" spans="1:23" ht="15.75">
      <c r="A3" s="153" t="s">
        <v>49</v>
      </c>
      <c r="B3" s="153"/>
      <c r="C3" s="153"/>
      <c r="D3" s="153"/>
      <c r="E3" s="153"/>
      <c r="F3" s="153"/>
      <c r="G3" s="153"/>
      <c r="H3" s="153"/>
      <c r="I3" s="153"/>
      <c r="L3" s="6"/>
    </row>
    <row r="5" spans="1:23">
      <c r="A5" t="s">
        <v>129</v>
      </c>
    </row>
    <row r="7" spans="1:23">
      <c r="B7" s="2"/>
      <c r="C7" t="s">
        <v>1</v>
      </c>
      <c r="H7" s="2"/>
      <c r="I7" t="s">
        <v>130</v>
      </c>
      <c r="K7" s="1"/>
    </row>
    <row r="9" spans="1:23">
      <c r="A9" t="s">
        <v>133</v>
      </c>
      <c r="K9" s="3"/>
      <c r="L9" s="3"/>
      <c r="M9" s="3"/>
      <c r="N9" s="3"/>
      <c r="O9" s="3"/>
      <c r="P9" s="3"/>
      <c r="Q9" s="3"/>
      <c r="R9" s="3"/>
      <c r="S9" s="3"/>
      <c r="T9" s="3"/>
    </row>
    <row r="11" spans="1:23">
      <c r="A11" t="s">
        <v>2</v>
      </c>
      <c r="I11" s="3"/>
      <c r="J11" s="3"/>
      <c r="K11" s="3"/>
      <c r="L11" s="3"/>
      <c r="M11" t="s">
        <v>3</v>
      </c>
    </row>
    <row r="13" spans="1:23">
      <c r="A13" t="s">
        <v>131</v>
      </c>
    </row>
    <row r="15" spans="1:23">
      <c r="B15" s="2"/>
      <c r="C15" t="s">
        <v>4</v>
      </c>
      <c r="H15" s="2"/>
      <c r="I15" t="s">
        <v>5</v>
      </c>
      <c r="N15" s="2"/>
      <c r="O15" t="s">
        <v>6</v>
      </c>
    </row>
    <row r="17" spans="1:20">
      <c r="B17" s="2"/>
      <c r="C17" t="s">
        <v>7</v>
      </c>
      <c r="H17" s="2"/>
      <c r="I17" t="s">
        <v>8</v>
      </c>
      <c r="N17" s="2"/>
      <c r="O17" t="s">
        <v>9</v>
      </c>
    </row>
    <row r="19" spans="1:20">
      <c r="B19" s="2"/>
      <c r="C19" t="s">
        <v>10</v>
      </c>
      <c r="E19" s="3"/>
      <c r="F19" s="3"/>
      <c r="G19" s="3"/>
      <c r="H19" s="3"/>
      <c r="I19" t="s">
        <v>11</v>
      </c>
    </row>
    <row r="21" spans="1:20">
      <c r="A21" t="s">
        <v>12</v>
      </c>
      <c r="L21" s="3"/>
      <c r="M21" s="3"/>
      <c r="N21" s="3"/>
      <c r="O21" s="3"/>
      <c r="P21" t="s">
        <v>13</v>
      </c>
    </row>
    <row r="23" spans="1:20">
      <c r="A23" t="s">
        <v>14</v>
      </c>
      <c r="P23" s="3"/>
      <c r="Q23" s="3"/>
      <c r="R23" s="3"/>
      <c r="S23" s="3"/>
      <c r="T23" t="s">
        <v>15</v>
      </c>
    </row>
    <row r="25" spans="1:20">
      <c r="A25" t="s">
        <v>42</v>
      </c>
      <c r="B25" s="4"/>
      <c r="C25" s="4"/>
      <c r="D25" s="4"/>
      <c r="E25" s="4"/>
      <c r="F25" s="4"/>
      <c r="G25" s="4"/>
      <c r="H25" s="4"/>
      <c r="I25" s="4"/>
      <c r="J25" s="4"/>
      <c r="K25" s="4"/>
      <c r="L25" s="4"/>
      <c r="M25" s="4"/>
      <c r="N25" s="4"/>
      <c r="O25" s="5"/>
    </row>
    <row r="27" spans="1:20">
      <c r="B27" s="2"/>
      <c r="C27" t="s">
        <v>16</v>
      </c>
      <c r="H27" s="2"/>
      <c r="I27" t="s">
        <v>17</v>
      </c>
      <c r="N27" s="2"/>
      <c r="O27" t="s">
        <v>18</v>
      </c>
    </row>
    <row r="29" spans="1:20">
      <c r="B29" s="2"/>
      <c r="C29" t="s">
        <v>19</v>
      </c>
      <c r="H29" s="2"/>
      <c r="I29" t="s">
        <v>20</v>
      </c>
      <c r="N29" s="2"/>
      <c r="O29" t="s">
        <v>21</v>
      </c>
    </row>
    <row r="31" spans="1:20">
      <c r="B31" s="2"/>
      <c r="C31" t="s">
        <v>10</v>
      </c>
      <c r="E31" s="3"/>
      <c r="F31" s="3"/>
      <c r="G31" s="3"/>
      <c r="H31" s="3"/>
      <c r="I31" s="3"/>
      <c r="J31" s="3"/>
      <c r="K31" s="3"/>
      <c r="L31" s="3"/>
      <c r="M31" s="3"/>
      <c r="N31" s="3"/>
      <c r="O31" s="3"/>
      <c r="P31" s="3"/>
      <c r="Q31" s="3"/>
    </row>
    <row r="34" spans="1:23" ht="15.75">
      <c r="A34" s="153" t="s">
        <v>18</v>
      </c>
      <c r="B34" s="153"/>
      <c r="C34" s="153"/>
      <c r="D34" s="153"/>
      <c r="E34" s="153"/>
      <c r="F34" s="153"/>
      <c r="G34" s="153"/>
      <c r="H34" s="153"/>
      <c r="I34" s="153"/>
    </row>
    <row r="36" spans="1:23">
      <c r="A36" t="s">
        <v>22</v>
      </c>
    </row>
    <row r="38" spans="1:23">
      <c r="B38" s="2"/>
      <c r="C38" t="s">
        <v>25</v>
      </c>
      <c r="L38" t="s">
        <v>26</v>
      </c>
      <c r="R38" s="3"/>
      <c r="S38" s="3"/>
      <c r="T38" s="3"/>
      <c r="U38" s="3"/>
      <c r="V38" t="s">
        <v>11</v>
      </c>
    </row>
    <row r="40" spans="1:23">
      <c r="E40" s="2"/>
      <c r="F40" t="s">
        <v>43</v>
      </c>
    </row>
    <row r="42" spans="1:23">
      <c r="E42" s="2"/>
      <c r="F42" t="s">
        <v>44</v>
      </c>
      <c r="V42" s="4"/>
      <c r="W42" s="4"/>
    </row>
    <row r="44" spans="1:23">
      <c r="E44" s="2"/>
      <c r="F44" t="s">
        <v>45</v>
      </c>
    </row>
    <row r="46" spans="1:23">
      <c r="E46" s="13"/>
      <c r="F46" s="10" t="s">
        <v>128</v>
      </c>
      <c r="G46" s="10"/>
      <c r="H46" s="10"/>
      <c r="I46" s="12"/>
      <c r="J46" s="10"/>
    </row>
    <row r="48" spans="1:23">
      <c r="B48" s="2"/>
      <c r="C48" t="s">
        <v>27</v>
      </c>
      <c r="L48" t="s">
        <v>26</v>
      </c>
      <c r="R48" s="3"/>
      <c r="S48" s="3"/>
      <c r="T48" s="3"/>
      <c r="U48" s="3"/>
      <c r="V48" t="s">
        <v>11</v>
      </c>
    </row>
    <row r="50" spans="2:22">
      <c r="E50" s="2"/>
      <c r="F50" t="s">
        <v>43</v>
      </c>
    </row>
    <row r="52" spans="2:22">
      <c r="E52" s="2"/>
      <c r="F52" t="s">
        <v>44</v>
      </c>
      <c r="V52" s="4"/>
    </row>
    <row r="54" spans="2:22">
      <c r="E54" s="2"/>
      <c r="F54" t="s">
        <v>45</v>
      </c>
    </row>
    <row r="56" spans="2:22">
      <c r="E56" s="13"/>
      <c r="F56" s="10" t="s">
        <v>128</v>
      </c>
      <c r="G56" s="10"/>
      <c r="H56" s="10"/>
      <c r="I56" s="12"/>
      <c r="J56" s="10"/>
    </row>
    <row r="58" spans="2:22">
      <c r="B58" s="2"/>
      <c r="C58" t="s">
        <v>28</v>
      </c>
      <c r="L58" t="s">
        <v>26</v>
      </c>
      <c r="R58" s="3"/>
      <c r="S58" s="3"/>
      <c r="T58" s="3"/>
      <c r="U58" s="3"/>
      <c r="V58" t="s">
        <v>11</v>
      </c>
    </row>
    <row r="60" spans="2:22">
      <c r="E60" s="2"/>
      <c r="F60" t="s">
        <v>43</v>
      </c>
    </row>
    <row r="62" spans="2:22">
      <c r="E62" s="2"/>
      <c r="F62" t="s">
        <v>44</v>
      </c>
      <c r="V62" s="4"/>
    </row>
    <row r="64" spans="2:22">
      <c r="E64" s="2"/>
      <c r="F64" t="s">
        <v>45</v>
      </c>
    </row>
    <row r="66" spans="2:22">
      <c r="E66" s="13"/>
      <c r="F66" s="10" t="s">
        <v>128</v>
      </c>
      <c r="G66" s="10"/>
    </row>
    <row r="68" spans="2:22">
      <c r="B68" s="2"/>
      <c r="C68" t="s">
        <v>24</v>
      </c>
      <c r="L68" t="s">
        <v>29</v>
      </c>
      <c r="R68" s="3"/>
      <c r="S68" s="3"/>
      <c r="T68" s="3"/>
      <c r="U68" s="3"/>
      <c r="V68" t="s">
        <v>11</v>
      </c>
    </row>
    <row r="70" spans="2:22">
      <c r="E70" s="2"/>
      <c r="F70" t="s">
        <v>46</v>
      </c>
    </row>
    <row r="72" spans="2:22">
      <c r="E72" s="2"/>
      <c r="F72" t="s">
        <v>47</v>
      </c>
      <c r="V72" s="4"/>
    </row>
    <row r="74" spans="2:22">
      <c r="E74" s="2"/>
      <c r="F74" t="s">
        <v>48</v>
      </c>
    </row>
    <row r="76" spans="2:22">
      <c r="B76" s="2"/>
      <c r="C76" t="s">
        <v>23</v>
      </c>
    </row>
    <row r="78" spans="2:22">
      <c r="B78" s="2"/>
      <c r="C78" t="s">
        <v>30</v>
      </c>
    </row>
    <row r="80" spans="2:22">
      <c r="B80" s="2"/>
      <c r="C80" t="s">
        <v>10</v>
      </c>
      <c r="E80" s="3"/>
      <c r="F80" s="3"/>
      <c r="G80" s="3"/>
      <c r="H80" s="3"/>
      <c r="I80" s="3"/>
      <c r="J80" s="3"/>
      <c r="K80" s="3"/>
      <c r="L80" s="3"/>
      <c r="M80" s="3"/>
      <c r="N80" s="3"/>
      <c r="O80" s="3"/>
      <c r="P80" s="3"/>
      <c r="Q80" s="3"/>
    </row>
    <row r="82" spans="1:21">
      <c r="A82" t="s">
        <v>31</v>
      </c>
    </row>
    <row r="84" spans="1:21">
      <c r="B84" s="2"/>
      <c r="C84" t="s">
        <v>32</v>
      </c>
      <c r="N84" s="2"/>
      <c r="O84" t="s">
        <v>34</v>
      </c>
    </row>
    <row r="86" spans="1:21">
      <c r="B86" s="2"/>
      <c r="C86" t="s">
        <v>33</v>
      </c>
    </row>
    <row r="88" spans="1:21">
      <c r="A88" t="s">
        <v>38</v>
      </c>
    </row>
    <row r="90" spans="1:21">
      <c r="B90" s="2"/>
      <c r="C90" t="s">
        <v>35</v>
      </c>
      <c r="N90" s="2"/>
      <c r="O90" t="s">
        <v>36</v>
      </c>
    </row>
    <row r="92" spans="1:21">
      <c r="B92" s="2"/>
      <c r="C92" t="s">
        <v>37</v>
      </c>
    </row>
    <row r="94" spans="1:21">
      <c r="A94" t="s">
        <v>40</v>
      </c>
      <c r="Q94" s="3"/>
      <c r="R94" s="3"/>
      <c r="S94" s="3"/>
      <c r="T94" s="3"/>
      <c r="U94" t="s">
        <v>41</v>
      </c>
    </row>
    <row r="96" spans="1:21">
      <c r="A96" t="s">
        <v>39</v>
      </c>
    </row>
    <row r="98" spans="1:22">
      <c r="B98" s="2"/>
      <c r="C98" t="s">
        <v>4</v>
      </c>
      <c r="H98" s="2"/>
      <c r="I98" t="s">
        <v>5</v>
      </c>
      <c r="N98" s="2"/>
      <c r="O98" t="s">
        <v>6</v>
      </c>
    </row>
    <row r="100" spans="1:22">
      <c r="B100" s="2"/>
      <c r="C100" t="s">
        <v>7</v>
      </c>
      <c r="H100" s="2"/>
      <c r="I100" t="s">
        <v>8</v>
      </c>
      <c r="N100" s="2"/>
      <c r="O100" t="s">
        <v>10</v>
      </c>
      <c r="Q100" s="3"/>
      <c r="R100" s="3"/>
      <c r="S100" s="3"/>
      <c r="T100" s="3"/>
      <c r="U100" t="s">
        <v>11</v>
      </c>
    </row>
    <row r="103" spans="1:22" ht="15.75">
      <c r="A103" s="153" t="s">
        <v>52</v>
      </c>
      <c r="B103" s="153"/>
      <c r="C103" s="153"/>
      <c r="D103" s="153"/>
      <c r="E103" s="153"/>
      <c r="F103" s="153"/>
      <c r="G103" s="153"/>
      <c r="H103" s="153"/>
      <c r="I103" s="153"/>
    </row>
    <row r="105" spans="1:22">
      <c r="A105" t="s">
        <v>53</v>
      </c>
    </row>
    <row r="107" spans="1:22">
      <c r="B107" s="2"/>
      <c r="C107" t="s">
        <v>50</v>
      </c>
      <c r="N107" s="2"/>
      <c r="O107" t="s">
        <v>37</v>
      </c>
    </row>
    <row r="109" spans="1:22">
      <c r="A109" t="s">
        <v>51</v>
      </c>
    </row>
    <row r="111" spans="1:22">
      <c r="B111" s="2"/>
      <c r="C111" t="s">
        <v>25</v>
      </c>
      <c r="L111" t="s">
        <v>26</v>
      </c>
      <c r="R111" s="3"/>
      <c r="S111" s="3"/>
      <c r="T111" s="3"/>
      <c r="U111" s="3"/>
      <c r="V111" t="s">
        <v>11</v>
      </c>
    </row>
    <row r="113" spans="2:23">
      <c r="E113" s="2"/>
      <c r="F113" t="s">
        <v>43</v>
      </c>
    </row>
    <row r="115" spans="2:23">
      <c r="E115" s="2"/>
      <c r="F115" t="s">
        <v>44</v>
      </c>
      <c r="V115" s="4"/>
      <c r="W115" s="4"/>
    </row>
    <row r="117" spans="2:23">
      <c r="E117" s="2"/>
      <c r="F117" t="s">
        <v>45</v>
      </c>
    </row>
    <row r="119" spans="2:23">
      <c r="E119" s="13"/>
      <c r="F119" s="10" t="s">
        <v>128</v>
      </c>
    </row>
    <row r="121" spans="2:23">
      <c r="B121" s="2"/>
      <c r="C121" t="s">
        <v>27</v>
      </c>
      <c r="L121" t="s">
        <v>26</v>
      </c>
      <c r="R121" s="3"/>
      <c r="S121" s="3"/>
      <c r="T121" s="3"/>
      <c r="U121" s="3"/>
      <c r="V121" t="s">
        <v>11</v>
      </c>
    </row>
    <row r="123" spans="2:23">
      <c r="E123" s="2"/>
      <c r="F123" t="s">
        <v>43</v>
      </c>
    </row>
    <row r="125" spans="2:23">
      <c r="E125" s="2"/>
      <c r="F125" t="s">
        <v>44</v>
      </c>
      <c r="V125" s="4"/>
    </row>
    <row r="127" spans="2:23">
      <c r="E127" s="2"/>
      <c r="F127" t="s">
        <v>45</v>
      </c>
    </row>
    <row r="129" spans="2:22">
      <c r="E129" s="13"/>
      <c r="F129" s="10" t="s">
        <v>128</v>
      </c>
    </row>
    <row r="131" spans="2:22">
      <c r="B131" s="2"/>
      <c r="C131" t="s">
        <v>28</v>
      </c>
      <c r="L131" t="s">
        <v>26</v>
      </c>
      <c r="R131" s="3"/>
      <c r="S131" s="3"/>
      <c r="T131" s="3"/>
      <c r="U131" s="3"/>
      <c r="V131" t="s">
        <v>11</v>
      </c>
    </row>
    <row r="133" spans="2:22">
      <c r="E133" s="2"/>
      <c r="F133" t="s">
        <v>43</v>
      </c>
    </row>
    <row r="135" spans="2:22">
      <c r="E135" s="2"/>
      <c r="F135" t="s">
        <v>44</v>
      </c>
      <c r="V135" s="4"/>
    </row>
    <row r="137" spans="2:22">
      <c r="E137" s="2"/>
      <c r="F137" t="s">
        <v>45</v>
      </c>
    </row>
    <row r="139" spans="2:22">
      <c r="E139" s="13"/>
      <c r="F139" s="10" t="s">
        <v>128</v>
      </c>
    </row>
    <row r="141" spans="2:22">
      <c r="B141" s="2"/>
      <c r="C141" t="s">
        <v>24</v>
      </c>
      <c r="L141" t="s">
        <v>29</v>
      </c>
      <c r="R141" s="3"/>
      <c r="S141" s="3"/>
      <c r="T141" s="3"/>
      <c r="U141" s="3"/>
      <c r="V141" t="s">
        <v>11</v>
      </c>
    </row>
    <row r="143" spans="2:22">
      <c r="E143" s="2"/>
      <c r="F143" t="s">
        <v>46</v>
      </c>
    </row>
    <row r="145" spans="1:22">
      <c r="E145" s="2"/>
      <c r="F145" t="s">
        <v>47</v>
      </c>
      <c r="V145" s="4"/>
    </row>
    <row r="147" spans="1:22">
      <c r="E147" s="2"/>
      <c r="F147" t="s">
        <v>48</v>
      </c>
    </row>
    <row r="149" spans="1:22">
      <c r="B149" s="2"/>
      <c r="C149" t="s">
        <v>55</v>
      </c>
      <c r="L149" t="s">
        <v>56</v>
      </c>
      <c r="R149" s="3"/>
      <c r="S149" s="3"/>
      <c r="T149" s="3"/>
      <c r="U149" s="3"/>
      <c r="V149" t="s">
        <v>11</v>
      </c>
    </row>
    <row r="151" spans="1:22">
      <c r="B151" s="2"/>
      <c r="C151" t="s">
        <v>54</v>
      </c>
      <c r="L151" t="s">
        <v>56</v>
      </c>
      <c r="R151" s="3"/>
      <c r="S151" s="3"/>
      <c r="T151" s="3"/>
      <c r="U151" s="3"/>
      <c r="V151" t="s">
        <v>11</v>
      </c>
    </row>
    <row r="153" spans="1:22">
      <c r="B153" s="2"/>
      <c r="C153" t="s">
        <v>23</v>
      </c>
    </row>
    <row r="155" spans="1:22">
      <c r="B155" s="2"/>
      <c r="C155" t="s">
        <v>30</v>
      </c>
    </row>
    <row r="157" spans="1:22">
      <c r="B157" s="2"/>
      <c r="C157" t="s">
        <v>10</v>
      </c>
      <c r="E157" s="3"/>
      <c r="F157" s="3"/>
      <c r="G157" s="3"/>
      <c r="H157" s="3"/>
      <c r="I157" s="3"/>
      <c r="J157" s="3"/>
      <c r="K157" s="3"/>
      <c r="L157" s="3"/>
      <c r="M157" s="3"/>
      <c r="N157" s="3"/>
      <c r="O157" s="3"/>
      <c r="P157" s="3"/>
      <c r="Q157" s="3"/>
    </row>
    <row r="160" spans="1:22" ht="15.75">
      <c r="A160" s="153" t="s">
        <v>57</v>
      </c>
      <c r="B160" s="153"/>
      <c r="C160" s="153"/>
      <c r="D160" s="153"/>
      <c r="E160" s="153"/>
      <c r="F160" s="153"/>
      <c r="G160" s="153"/>
      <c r="H160" s="153"/>
      <c r="I160" s="153"/>
    </row>
    <row r="162" spans="1:23">
      <c r="A162" t="s">
        <v>58</v>
      </c>
    </row>
    <row r="164" spans="1:23">
      <c r="B164" s="2"/>
      <c r="C164" t="s">
        <v>50</v>
      </c>
      <c r="N164" s="2"/>
      <c r="O164" t="s">
        <v>37</v>
      </c>
    </row>
    <row r="166" spans="1:23">
      <c r="A166" t="s">
        <v>59</v>
      </c>
    </row>
    <row r="168" spans="1:23">
      <c r="B168" s="2"/>
      <c r="C168" t="s">
        <v>60</v>
      </c>
      <c r="N168" s="2"/>
      <c r="O168" t="s">
        <v>61</v>
      </c>
    </row>
    <row r="170" spans="1:23">
      <c r="B170" s="2"/>
      <c r="C170" t="s">
        <v>62</v>
      </c>
    </row>
    <row r="172" spans="1:23">
      <c r="A172" t="s">
        <v>132</v>
      </c>
      <c r="S172" s="3"/>
      <c r="T172" s="3"/>
      <c r="U172" s="3"/>
      <c r="V172" s="3"/>
      <c r="W172" t="s">
        <v>3</v>
      </c>
    </row>
    <row r="174" spans="1:23">
      <c r="A174" t="s">
        <v>63</v>
      </c>
    </row>
    <row r="176" spans="1:23">
      <c r="B176" s="2"/>
      <c r="C176" t="s">
        <v>50</v>
      </c>
      <c r="N176" s="2"/>
      <c r="O176" t="s">
        <v>37</v>
      </c>
    </row>
    <row r="178" spans="1:23">
      <c r="A178" t="s">
        <v>67</v>
      </c>
    </row>
    <row r="180" spans="1:23">
      <c r="B180" s="2"/>
      <c r="C180" t="s">
        <v>64</v>
      </c>
      <c r="N180" s="2"/>
      <c r="O180" t="s">
        <v>65</v>
      </c>
    </row>
    <row r="182" spans="1:23">
      <c r="B182" s="2"/>
      <c r="C182" t="s">
        <v>66</v>
      </c>
    </row>
    <row r="184" spans="1:23">
      <c r="A184" t="s">
        <v>132</v>
      </c>
      <c r="S184" s="3"/>
      <c r="T184" s="3"/>
      <c r="U184" s="3"/>
      <c r="V184" s="3"/>
      <c r="W184" t="s">
        <v>3</v>
      </c>
    </row>
    <row r="187" spans="1:23" ht="15.75">
      <c r="A187" s="153" t="s">
        <v>68</v>
      </c>
      <c r="B187" s="153"/>
      <c r="C187" s="153"/>
      <c r="D187" s="153"/>
      <c r="E187" s="153"/>
      <c r="F187" s="153"/>
      <c r="G187" s="153"/>
      <c r="H187" s="153"/>
      <c r="I187" s="153"/>
    </row>
    <row r="189" spans="1:23">
      <c r="A189" t="s">
        <v>69</v>
      </c>
    </row>
    <row r="191" spans="1:23">
      <c r="B191" s="2"/>
      <c r="C191" t="s">
        <v>70</v>
      </c>
      <c r="N191" s="2"/>
      <c r="O191" t="s">
        <v>71</v>
      </c>
    </row>
    <row r="193" spans="1:23">
      <c r="B193" s="2"/>
      <c r="C193" t="s">
        <v>72</v>
      </c>
      <c r="N193" s="2"/>
      <c r="O193" t="s">
        <v>10</v>
      </c>
      <c r="Q193" s="3"/>
      <c r="R193" s="3"/>
      <c r="S193" s="3"/>
      <c r="T193" s="3"/>
      <c r="U193" s="3"/>
      <c r="V193" s="3"/>
      <c r="W193" s="4"/>
    </row>
    <row r="195" spans="1:23">
      <c r="A195" t="s">
        <v>73</v>
      </c>
      <c r="J195" s="3"/>
      <c r="K195" s="3"/>
      <c r="L195" s="3"/>
      <c r="M195" s="3"/>
      <c r="N195" t="s">
        <v>74</v>
      </c>
    </row>
    <row r="197" spans="1:23">
      <c r="A197" t="s">
        <v>75</v>
      </c>
      <c r="K197" s="3"/>
      <c r="L197" s="3"/>
      <c r="M197" s="3"/>
      <c r="N197" s="3"/>
      <c r="O197" t="s">
        <v>76</v>
      </c>
    </row>
    <row r="199" spans="1:23">
      <c r="A199" t="s">
        <v>77</v>
      </c>
    </row>
    <row r="201" spans="1:23">
      <c r="B201" s="2"/>
      <c r="C201" t="s">
        <v>79</v>
      </c>
      <c r="N201" s="2"/>
      <c r="O201" t="s">
        <v>78</v>
      </c>
    </row>
    <row r="203" spans="1:23">
      <c r="B203" s="2"/>
      <c r="C203" t="s">
        <v>10</v>
      </c>
      <c r="E203" s="3"/>
      <c r="F203" s="3"/>
      <c r="G203" s="3"/>
      <c r="H203" s="3"/>
      <c r="I203" s="3"/>
      <c r="J203" s="3"/>
    </row>
    <row r="206" spans="1:23" ht="15.75">
      <c r="A206" s="153" t="s">
        <v>80</v>
      </c>
      <c r="B206" s="153"/>
      <c r="C206" s="153"/>
      <c r="D206" s="153"/>
      <c r="E206" s="153"/>
      <c r="F206" s="153"/>
      <c r="G206" s="153"/>
      <c r="H206" s="153"/>
      <c r="I206" s="153"/>
    </row>
    <row r="208" spans="1:23">
      <c r="A208" t="s">
        <v>84</v>
      </c>
    </row>
    <row r="210" spans="2:22">
      <c r="B210" s="2"/>
      <c r="C210" t="s">
        <v>82</v>
      </c>
      <c r="L210" t="s">
        <v>83</v>
      </c>
      <c r="R210" s="3"/>
      <c r="S210" s="3"/>
      <c r="T210" s="3"/>
      <c r="U210" s="3"/>
      <c r="V210" t="s">
        <v>11</v>
      </c>
    </row>
    <row r="211" spans="2:22">
      <c r="B211" s="4"/>
      <c r="R211" s="4"/>
      <c r="S211" s="4"/>
      <c r="T211" s="4"/>
      <c r="U211" s="4"/>
    </row>
    <row r="212" spans="2:22">
      <c r="B212" s="4"/>
      <c r="L212" t="s">
        <v>81</v>
      </c>
      <c r="R212" s="3"/>
      <c r="S212" s="3"/>
      <c r="T212" s="3"/>
      <c r="U212" s="3"/>
    </row>
    <row r="213" spans="2:22">
      <c r="B213" s="4"/>
      <c r="R213" s="4"/>
      <c r="S213" s="4"/>
      <c r="T213" s="4"/>
      <c r="U213" s="4"/>
    </row>
    <row r="214" spans="2:22">
      <c r="B214" s="4"/>
      <c r="E214" s="2"/>
      <c r="F214" t="s">
        <v>85</v>
      </c>
      <c r="R214" s="4"/>
      <c r="S214" s="4"/>
      <c r="T214" s="4"/>
      <c r="U214" s="4"/>
    </row>
    <row r="216" spans="2:22">
      <c r="E216" s="2"/>
      <c r="F216" t="s">
        <v>86</v>
      </c>
    </row>
    <row r="218" spans="2:22">
      <c r="B218" s="2"/>
      <c r="C218" t="s">
        <v>87</v>
      </c>
      <c r="L218" t="s">
        <v>83</v>
      </c>
      <c r="R218" s="3"/>
      <c r="S218" s="3"/>
      <c r="T218" s="3"/>
      <c r="U218" s="3"/>
      <c r="V218" t="s">
        <v>11</v>
      </c>
    </row>
    <row r="219" spans="2:22">
      <c r="B219" s="4"/>
      <c r="R219" s="4"/>
      <c r="S219" s="4"/>
      <c r="T219" s="4"/>
      <c r="U219" s="4"/>
    </row>
    <row r="220" spans="2:22">
      <c r="B220" s="4"/>
      <c r="L220" t="s">
        <v>81</v>
      </c>
      <c r="R220" s="3"/>
      <c r="S220" s="3"/>
      <c r="T220" s="3"/>
      <c r="U220" s="3"/>
    </row>
    <row r="221" spans="2:22">
      <c r="B221" s="4"/>
      <c r="R221" s="4"/>
      <c r="S221" s="4"/>
      <c r="T221" s="4"/>
      <c r="U221" s="4"/>
    </row>
    <row r="222" spans="2:22">
      <c r="B222" s="4"/>
      <c r="E222" s="2"/>
      <c r="F222" t="s">
        <v>88</v>
      </c>
      <c r="R222" s="4"/>
      <c r="S222" s="4"/>
      <c r="T222" s="4"/>
      <c r="U222" s="4"/>
    </row>
    <row r="224" spans="2:22">
      <c r="E224" s="2"/>
      <c r="F224" t="s">
        <v>89</v>
      </c>
    </row>
    <row r="226" spans="2:22">
      <c r="B226" s="2"/>
      <c r="C226" t="s">
        <v>92</v>
      </c>
      <c r="L226" t="s">
        <v>83</v>
      </c>
      <c r="R226" s="3"/>
      <c r="S226" s="3"/>
      <c r="T226" s="3"/>
      <c r="U226" s="3"/>
      <c r="V226" t="s">
        <v>11</v>
      </c>
    </row>
    <row r="227" spans="2:22">
      <c r="B227" s="4"/>
      <c r="R227" s="4"/>
      <c r="S227" s="4"/>
      <c r="T227" s="4"/>
      <c r="U227" s="4"/>
    </row>
    <row r="228" spans="2:22">
      <c r="B228" s="4"/>
      <c r="L228" t="s">
        <v>81</v>
      </c>
      <c r="R228" s="3"/>
      <c r="S228" s="3"/>
      <c r="T228" s="3"/>
      <c r="U228" s="3"/>
    </row>
    <row r="229" spans="2:22">
      <c r="B229" s="4"/>
      <c r="R229" s="4"/>
      <c r="S229" s="4"/>
      <c r="T229" s="4"/>
      <c r="U229" s="4"/>
    </row>
    <row r="230" spans="2:22">
      <c r="B230" s="4"/>
      <c r="E230" s="2"/>
      <c r="F230" t="s">
        <v>90</v>
      </c>
      <c r="R230" s="4"/>
      <c r="S230" s="4"/>
      <c r="T230" s="4"/>
      <c r="U230" s="4"/>
    </row>
    <row r="232" spans="2:22">
      <c r="E232" s="2"/>
      <c r="F232" t="s">
        <v>91</v>
      </c>
    </row>
    <row r="234" spans="2:22">
      <c r="B234" s="2"/>
      <c r="C234" t="s">
        <v>93</v>
      </c>
      <c r="L234" t="s">
        <v>83</v>
      </c>
      <c r="R234" s="3"/>
      <c r="S234" s="3"/>
      <c r="T234" s="3"/>
      <c r="U234" s="3"/>
      <c r="V234" t="s">
        <v>11</v>
      </c>
    </row>
    <row r="235" spans="2:22">
      <c r="B235" s="4"/>
      <c r="R235" s="4"/>
      <c r="S235" s="4"/>
      <c r="T235" s="4"/>
      <c r="U235" s="4"/>
    </row>
    <row r="236" spans="2:22">
      <c r="B236" s="4"/>
      <c r="L236" t="s">
        <v>81</v>
      </c>
      <c r="R236" s="3"/>
      <c r="S236" s="3"/>
      <c r="T236" s="3"/>
      <c r="U236" s="3"/>
    </row>
    <row r="237" spans="2:22">
      <c r="B237" s="4"/>
      <c r="R237" s="4"/>
      <c r="S237" s="4"/>
      <c r="T237" s="4"/>
      <c r="U237" s="4"/>
    </row>
    <row r="238" spans="2:22">
      <c r="B238" s="4"/>
      <c r="E238" s="2"/>
      <c r="F238" t="s">
        <v>94</v>
      </c>
      <c r="R238" s="4"/>
      <c r="S238" s="4"/>
      <c r="T238" s="4"/>
      <c r="U238" s="4"/>
    </row>
    <row r="240" spans="2:22">
      <c r="E240" s="2"/>
      <c r="F240" t="s">
        <v>95</v>
      </c>
    </row>
    <row r="242" spans="2:22">
      <c r="B242" s="2"/>
      <c r="C242" t="s">
        <v>96</v>
      </c>
      <c r="L242" t="s">
        <v>83</v>
      </c>
      <c r="R242" s="3"/>
      <c r="S242" s="3"/>
      <c r="T242" s="3"/>
      <c r="U242" s="3"/>
      <c r="V242" t="s">
        <v>11</v>
      </c>
    </row>
    <row r="243" spans="2:22">
      <c r="B243" s="4"/>
      <c r="R243" s="4"/>
      <c r="S243" s="4"/>
      <c r="T243" s="4"/>
      <c r="U243" s="4"/>
    </row>
    <row r="244" spans="2:22">
      <c r="B244" s="4"/>
      <c r="L244" t="s">
        <v>81</v>
      </c>
      <c r="R244" s="3"/>
      <c r="S244" s="3"/>
      <c r="T244" s="3"/>
      <c r="U244" s="3"/>
    </row>
    <row r="245" spans="2:22">
      <c r="B245" s="4"/>
      <c r="R245" s="4"/>
      <c r="S245" s="4"/>
      <c r="T245" s="4"/>
      <c r="U245" s="4"/>
    </row>
    <row r="246" spans="2:22">
      <c r="B246" s="2"/>
      <c r="C246" t="s">
        <v>97</v>
      </c>
      <c r="L246" t="s">
        <v>83</v>
      </c>
      <c r="R246" s="3"/>
      <c r="S246" s="3"/>
      <c r="T246" s="3"/>
      <c r="U246" s="3"/>
      <c r="V246" t="s">
        <v>11</v>
      </c>
    </row>
    <row r="247" spans="2:22">
      <c r="B247" s="4"/>
      <c r="R247" s="4"/>
      <c r="S247" s="4"/>
      <c r="T247" s="4"/>
      <c r="U247" s="4"/>
    </row>
    <row r="248" spans="2:22">
      <c r="B248" s="4"/>
      <c r="L248" t="s">
        <v>81</v>
      </c>
      <c r="R248" s="3"/>
      <c r="S248" s="3"/>
      <c r="T248" s="3"/>
      <c r="U248" s="3"/>
    </row>
    <row r="249" spans="2:22">
      <c r="B249" s="4"/>
      <c r="R249" s="4"/>
      <c r="S249" s="4"/>
      <c r="T249" s="4"/>
      <c r="U249" s="4"/>
    </row>
    <row r="250" spans="2:22">
      <c r="B250" s="4"/>
      <c r="E250" s="2"/>
      <c r="F250" t="s">
        <v>98</v>
      </c>
      <c r="R250" s="4"/>
      <c r="S250" s="4"/>
      <c r="T250" s="4"/>
      <c r="U250" s="4"/>
    </row>
    <row r="252" spans="2:22">
      <c r="E252" s="2"/>
      <c r="F252" t="s">
        <v>99</v>
      </c>
    </row>
    <row r="254" spans="2:22">
      <c r="B254" s="2"/>
      <c r="C254" t="s">
        <v>100</v>
      </c>
      <c r="L254" t="s">
        <v>83</v>
      </c>
      <c r="R254" s="3"/>
      <c r="S254" s="3"/>
      <c r="T254" s="3"/>
      <c r="U254" s="3"/>
      <c r="V254" t="s">
        <v>11</v>
      </c>
    </row>
    <row r="255" spans="2:22">
      <c r="B255" s="4"/>
      <c r="R255" s="4"/>
      <c r="S255" s="4"/>
      <c r="T255" s="4"/>
      <c r="U255" s="4"/>
    </row>
    <row r="256" spans="2:22">
      <c r="B256" s="4"/>
      <c r="L256" t="s">
        <v>81</v>
      </c>
      <c r="R256" s="3"/>
      <c r="S256" s="3"/>
      <c r="T256" s="3"/>
      <c r="U256" s="3"/>
    </row>
    <row r="257" spans="2:22">
      <c r="B257" s="4"/>
      <c r="R257" s="4"/>
      <c r="S257" s="4"/>
      <c r="T257" s="4"/>
      <c r="U257" s="4"/>
    </row>
    <row r="258" spans="2:22">
      <c r="B258" s="4"/>
      <c r="E258" s="2"/>
      <c r="F258" t="s">
        <v>98</v>
      </c>
      <c r="R258" s="4"/>
      <c r="S258" s="4"/>
      <c r="T258" s="4"/>
      <c r="U258" s="4"/>
    </row>
    <row r="260" spans="2:22">
      <c r="E260" s="2"/>
      <c r="F260" t="s">
        <v>99</v>
      </c>
    </row>
    <row r="262" spans="2:22">
      <c r="B262" s="2"/>
      <c r="C262" t="s">
        <v>101</v>
      </c>
      <c r="L262" t="s">
        <v>83</v>
      </c>
      <c r="R262" s="3"/>
      <c r="S262" s="3"/>
      <c r="T262" s="3"/>
      <c r="U262" s="3"/>
      <c r="V262" t="s">
        <v>11</v>
      </c>
    </row>
    <row r="263" spans="2:22">
      <c r="B263" s="4"/>
      <c r="R263" s="4"/>
      <c r="S263" s="4"/>
      <c r="T263" s="4"/>
      <c r="U263" s="4"/>
    </row>
    <row r="264" spans="2:22">
      <c r="B264" s="4"/>
      <c r="L264" t="s">
        <v>81</v>
      </c>
      <c r="R264" s="3"/>
      <c r="S264" s="3"/>
      <c r="T264" s="3"/>
      <c r="U264" s="3"/>
    </row>
    <row r="265" spans="2:22">
      <c r="B265" s="4"/>
      <c r="R265" s="4"/>
      <c r="S265" s="4"/>
      <c r="T265" s="4"/>
      <c r="U265" s="4"/>
    </row>
    <row r="266" spans="2:22">
      <c r="B266" s="4"/>
      <c r="E266" s="2"/>
      <c r="F266" t="s">
        <v>102</v>
      </c>
      <c r="R266" s="4"/>
      <c r="S266" s="4"/>
      <c r="T266" s="4"/>
      <c r="U266" s="4"/>
    </row>
    <row r="268" spans="2:22">
      <c r="E268" s="2"/>
      <c r="F268" t="s">
        <v>103</v>
      </c>
    </row>
    <row r="270" spans="2:22">
      <c r="E270" s="2"/>
      <c r="F270" t="s">
        <v>72</v>
      </c>
    </row>
    <row r="272" spans="2:22">
      <c r="E272" s="2"/>
      <c r="F272" t="s">
        <v>10</v>
      </c>
      <c r="H272" s="3"/>
      <c r="I272" s="3"/>
      <c r="J272" s="3"/>
      <c r="K272" s="3"/>
      <c r="L272" s="3"/>
      <c r="M272" s="3"/>
      <c r="N272" s="3"/>
      <c r="O272" s="3"/>
      <c r="P272" s="3"/>
      <c r="Q272" s="3"/>
    </row>
    <row r="274" spans="1:22">
      <c r="B274" s="2"/>
      <c r="C274" t="s">
        <v>104</v>
      </c>
      <c r="L274" t="s">
        <v>83</v>
      </c>
      <c r="R274" s="3"/>
      <c r="S274" s="3"/>
      <c r="T274" s="3"/>
      <c r="U274" s="3"/>
      <c r="V274" t="s">
        <v>11</v>
      </c>
    </row>
    <row r="275" spans="1:22">
      <c r="B275" s="4"/>
      <c r="R275" s="4"/>
      <c r="S275" s="4"/>
      <c r="T275" s="4"/>
      <c r="U275" s="4"/>
    </row>
    <row r="276" spans="1:22">
      <c r="B276" s="4"/>
      <c r="L276" t="s">
        <v>81</v>
      </c>
      <c r="R276" s="3"/>
      <c r="S276" s="3"/>
      <c r="T276" s="3"/>
      <c r="U276" s="3"/>
    </row>
    <row r="277" spans="1:22">
      <c r="B277" s="4"/>
      <c r="R277" s="4"/>
      <c r="S277" s="4"/>
      <c r="T277" s="4"/>
      <c r="U277" s="4"/>
    </row>
    <row r="278" spans="1:22">
      <c r="B278" s="4"/>
      <c r="E278" s="2"/>
      <c r="F278" t="s">
        <v>105</v>
      </c>
      <c r="R278" s="4"/>
      <c r="S278" s="4"/>
      <c r="T278" s="4"/>
      <c r="U278" s="4"/>
    </row>
    <row r="280" spans="1:22">
      <c r="E280" s="2"/>
      <c r="F280" t="s">
        <v>106</v>
      </c>
    </row>
    <row r="282" spans="1:22">
      <c r="E282" s="2"/>
      <c r="F282" t="s">
        <v>107</v>
      </c>
    </row>
    <row r="284" spans="1:22">
      <c r="E284" s="2"/>
      <c r="F284" t="s">
        <v>10</v>
      </c>
      <c r="H284" s="3"/>
      <c r="I284" s="3"/>
      <c r="J284" s="3"/>
      <c r="K284" s="3"/>
      <c r="L284" s="3"/>
      <c r="M284" s="3"/>
      <c r="N284" s="3"/>
      <c r="O284" s="3"/>
      <c r="P284" s="3"/>
      <c r="Q284" s="3"/>
    </row>
    <row r="287" spans="1:22" ht="15.75">
      <c r="A287" s="153" t="s">
        <v>108</v>
      </c>
      <c r="B287" s="153"/>
      <c r="C287" s="153"/>
      <c r="D287" s="153"/>
      <c r="E287" s="153"/>
      <c r="F287" s="153"/>
      <c r="G287" s="153"/>
      <c r="H287" s="153"/>
      <c r="I287" s="153"/>
    </row>
    <row r="289" spans="1:15">
      <c r="A289" t="s">
        <v>111</v>
      </c>
    </row>
    <row r="291" spans="1:15">
      <c r="B291" s="2"/>
      <c r="C291" t="s">
        <v>50</v>
      </c>
      <c r="N291" s="2"/>
      <c r="O291" t="s">
        <v>37</v>
      </c>
    </row>
    <row r="293" spans="1:15">
      <c r="A293" t="s">
        <v>110</v>
      </c>
    </row>
    <row r="295" spans="1:15">
      <c r="B295" s="2"/>
      <c r="C295" t="s">
        <v>50</v>
      </c>
      <c r="N295" s="2"/>
      <c r="O295" t="s">
        <v>37</v>
      </c>
    </row>
    <row r="297" spans="1:15">
      <c r="A297" t="s">
        <v>109</v>
      </c>
    </row>
    <row r="299" spans="1:15">
      <c r="B299" s="2"/>
      <c r="C299" t="s">
        <v>50</v>
      </c>
      <c r="N299" s="2"/>
      <c r="O299" t="s">
        <v>37</v>
      </c>
    </row>
    <row r="301" spans="1:15">
      <c r="A301" t="s">
        <v>112</v>
      </c>
    </row>
    <row r="303" spans="1:15">
      <c r="B303" s="2"/>
      <c r="C303" t="s">
        <v>50</v>
      </c>
      <c r="N303" s="2"/>
      <c r="O303" t="s">
        <v>37</v>
      </c>
    </row>
    <row r="305" spans="1:17">
      <c r="A305" t="s">
        <v>113</v>
      </c>
    </row>
    <row r="307" spans="1:17">
      <c r="B307" s="2"/>
      <c r="C307" t="s">
        <v>114</v>
      </c>
      <c r="N307" s="2"/>
      <c r="O307" t="s">
        <v>115</v>
      </c>
    </row>
    <row r="309" spans="1:17">
      <c r="B309" s="2"/>
      <c r="C309" t="s">
        <v>10</v>
      </c>
      <c r="E309" s="3"/>
      <c r="F309" s="3"/>
      <c r="G309" s="3"/>
      <c r="H309" s="3"/>
      <c r="I309" s="3"/>
      <c r="J309" s="3"/>
      <c r="K309" s="3"/>
      <c r="L309" s="3"/>
      <c r="M309" s="3"/>
      <c r="N309" s="3"/>
      <c r="O309" s="3"/>
      <c r="P309" s="3"/>
      <c r="Q309" s="3"/>
    </row>
    <row r="311" spans="1:17">
      <c r="A311" t="s">
        <v>124</v>
      </c>
    </row>
    <row r="313" spans="1:17">
      <c r="B313" s="3"/>
      <c r="C313" s="3"/>
      <c r="D313" s="3"/>
      <c r="E313" s="3"/>
      <c r="F313" s="3"/>
      <c r="G313" t="s">
        <v>116</v>
      </c>
    </row>
    <row r="315" spans="1:17">
      <c r="A315" t="s">
        <v>123</v>
      </c>
    </row>
    <row r="317" spans="1:17">
      <c r="B317" s="3"/>
      <c r="C317" s="3"/>
      <c r="D317" s="3"/>
      <c r="E317" s="3"/>
      <c r="F317" s="3"/>
      <c r="G317" t="s">
        <v>116</v>
      </c>
    </row>
    <row r="320" spans="1:17" ht="15.75">
      <c r="A320" s="153" t="s">
        <v>21</v>
      </c>
      <c r="B320" s="153"/>
      <c r="C320" s="153"/>
      <c r="D320" s="153"/>
      <c r="E320" s="153"/>
      <c r="F320" s="153"/>
      <c r="G320" s="153"/>
      <c r="H320" s="153"/>
      <c r="I320" s="153"/>
    </row>
    <row r="322" spans="1:15">
      <c r="A322" t="s">
        <v>117</v>
      </c>
    </row>
    <row r="324" spans="1:15">
      <c r="B324" s="2"/>
      <c r="C324" t="s">
        <v>50</v>
      </c>
      <c r="N324" s="2"/>
      <c r="O324" t="s">
        <v>37</v>
      </c>
    </row>
    <row r="326" spans="1:15">
      <c r="A326" t="s">
        <v>119</v>
      </c>
    </row>
    <row r="328" spans="1:15">
      <c r="B328" s="3"/>
      <c r="C328" s="3"/>
      <c r="D328" s="3"/>
      <c r="E328" s="3"/>
      <c r="F328" s="3"/>
      <c r="G328" t="s">
        <v>118</v>
      </c>
    </row>
    <row r="330" spans="1:15">
      <c r="A330" t="s">
        <v>122</v>
      </c>
    </row>
    <row r="332" spans="1:15">
      <c r="B332" s="3"/>
      <c r="C332" s="3"/>
      <c r="D332" s="3"/>
      <c r="E332" s="3"/>
      <c r="F332" s="3"/>
      <c r="G332" t="s">
        <v>116</v>
      </c>
    </row>
    <row r="334" spans="1:15">
      <c r="A334" t="s">
        <v>120</v>
      </c>
    </row>
    <row r="336" spans="1:15">
      <c r="B336" s="2"/>
      <c r="C336" t="s">
        <v>50</v>
      </c>
      <c r="N336" s="2"/>
      <c r="O336" t="s">
        <v>37</v>
      </c>
    </row>
    <row r="338" spans="1:7">
      <c r="A338" t="s">
        <v>121</v>
      </c>
    </row>
    <row r="340" spans="1:7">
      <c r="B340" s="3"/>
      <c r="C340" s="3"/>
      <c r="D340" s="3"/>
      <c r="E340" s="3"/>
      <c r="F340" s="3"/>
      <c r="G340" t="s">
        <v>116</v>
      </c>
    </row>
  </sheetData>
  <mergeCells count="9">
    <mergeCell ref="A287:I287"/>
    <mergeCell ref="A320:I320"/>
    <mergeCell ref="A206:I206"/>
    <mergeCell ref="A187:I187"/>
    <mergeCell ref="A1:W1"/>
    <mergeCell ref="A3:I3"/>
    <mergeCell ref="A34:I34"/>
    <mergeCell ref="A103:I103"/>
    <mergeCell ref="A160:I160"/>
  </mergeCells>
  <dataValidations count="1">
    <dataValidation type="custom" allowBlank="1" showInputMessage="1" showErrorMessage="1" error="Please tick the box by typing &quot;x&quot;." sqref="E46 E56 E66 E119 E129 E139">
      <formula1>E46="x"</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7"/>
  <sheetViews>
    <sheetView workbookViewId="0"/>
  </sheetViews>
  <sheetFormatPr defaultRowHeight="15"/>
  <sheetData>
    <row r="1" spans="1:1">
      <c r="A1" s="36" t="s">
        <v>135</v>
      </c>
    </row>
    <row r="3" spans="1:1">
      <c r="A3" s="36" t="s">
        <v>136</v>
      </c>
    </row>
    <row r="5" spans="1:1">
      <c r="A5" s="36" t="s">
        <v>137</v>
      </c>
    </row>
    <row r="7" spans="1:1">
      <c r="A7" s="67" t="s">
        <v>138</v>
      </c>
    </row>
  </sheetData>
  <sheetProtection algorithmName="SHA-512" hashValue="V+4LoUOUkUDyyuohypAo5pQH86xd7SGh5x7gX0UZGIBf5gqso9RCnRlRbnelBkdtDL5n9HNO9yiWnza+mc4+qQ==" saltValue="hhgEhFVS9ifvUCnK8z/gIA==" spinCount="100000" sheet="1" objects="1" scenarios="1" formatCells="0" formatColumns="0" formatRows="0"/>
  <pageMargins left="0.7" right="0.7" top="0.75" bottom="0.75" header="0.3" footer="0.3"/>
  <drawing r:id="rId1"/>
  <legacyDrawing r:id="rId2"/>
  <controls>
    <mc:AlternateContent xmlns:mc="http://schemas.openxmlformats.org/markup-compatibility/2006">
      <mc:Choice Requires="x14">
        <control shapeId="4097" r:id="rId3" name="CommandButton1">
          <controlPr defaultSize="0" autoLine="0" autoPict="0" r:id="rId4">
            <anchor moveWithCells="1">
              <from>
                <xdr:col>4</xdr:col>
                <xdr:colOff>9525</xdr:colOff>
                <xdr:row>9</xdr:row>
                <xdr:rowOff>28575</xdr:rowOff>
              </from>
              <to>
                <xdr:col>7</xdr:col>
                <xdr:colOff>0</xdr:colOff>
                <xdr:row>11</xdr:row>
                <xdr:rowOff>57150</xdr:rowOff>
              </to>
            </anchor>
          </controlPr>
        </control>
      </mc:Choice>
      <mc:Fallback>
        <control shapeId="4097" r:id="rId3" name="CommandButton1"/>
      </mc:Fallback>
    </mc:AlternateContent>
    <mc:AlternateContent xmlns:mc="http://schemas.openxmlformats.org/markup-compatibility/2006">
      <mc:Choice Requires="x14">
        <control shapeId="4098" r:id="rId5" name="CommandButton2">
          <controlPr defaultSize="0" autoLine="0" autoPict="0" r:id="rId6">
            <anchor moveWithCells="1">
              <from>
                <xdr:col>4</xdr:col>
                <xdr:colOff>0</xdr:colOff>
                <xdr:row>11</xdr:row>
                <xdr:rowOff>114300</xdr:rowOff>
              </from>
              <to>
                <xdr:col>7</xdr:col>
                <xdr:colOff>0</xdr:colOff>
                <xdr:row>13</xdr:row>
                <xdr:rowOff>114300</xdr:rowOff>
              </to>
            </anchor>
          </controlPr>
        </control>
      </mc:Choice>
      <mc:Fallback>
        <control shapeId="4098" r:id="rId5" name="CommandButton2"/>
      </mc:Fallback>
    </mc:AlternateContent>
    <mc:AlternateContent xmlns:mc="http://schemas.openxmlformats.org/markup-compatibility/2006">
      <mc:Choice Requires="x14">
        <control shapeId="4099" r:id="rId7" name="CommandButton3">
          <controlPr defaultSize="0" autoLine="0" autoPict="0" r:id="rId8">
            <anchor moveWithCells="1">
              <from>
                <xdr:col>4</xdr:col>
                <xdr:colOff>0</xdr:colOff>
                <xdr:row>14</xdr:row>
                <xdr:rowOff>28575</xdr:rowOff>
              </from>
              <to>
                <xdr:col>7</xdr:col>
                <xdr:colOff>0</xdr:colOff>
                <xdr:row>16</xdr:row>
                <xdr:rowOff>38100</xdr:rowOff>
              </to>
            </anchor>
          </controlPr>
        </control>
      </mc:Choice>
      <mc:Fallback>
        <control shapeId="4099" r:id="rId7" name="CommandButton3"/>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AJ267"/>
  <sheetViews>
    <sheetView tabSelected="1" zoomScaleNormal="100" workbookViewId="0">
      <selection activeCell="AP18" sqref="AP18"/>
    </sheetView>
  </sheetViews>
  <sheetFormatPr defaultColWidth="3.7109375" defaultRowHeight="15"/>
  <cols>
    <col min="1" max="1" width="10" style="63" customWidth="1"/>
    <col min="2" max="2" width="4.7109375" style="65" customWidth="1"/>
    <col min="3" max="3" width="4.7109375" style="63" customWidth="1"/>
    <col min="4" max="4" width="4.7109375" style="66" customWidth="1"/>
    <col min="5" max="5" width="4.7109375" style="63" customWidth="1"/>
    <col min="6" max="6" width="6.28515625" style="63" customWidth="1"/>
    <col min="7" max="7" width="4.7109375" style="63" customWidth="1"/>
    <col min="8" max="8" width="4.7109375" style="65" customWidth="1"/>
    <col min="9" max="13" width="4.7109375" style="63" customWidth="1"/>
    <col min="14" max="14" width="4.7109375" style="65" customWidth="1"/>
    <col min="15" max="18" width="4.7109375" style="63" customWidth="1"/>
    <col min="19" max="19" width="9.5703125" style="63" customWidth="1"/>
    <col min="20" max="21" width="3.7109375" style="11" hidden="1" customWidth="1"/>
    <col min="22" max="22" width="7.7109375" style="17" hidden="1" customWidth="1"/>
    <col min="23" max="25" width="3.7109375" style="11" hidden="1" customWidth="1"/>
    <col min="26" max="26" width="8.140625" style="7" hidden="1" customWidth="1"/>
    <col min="27" max="27" width="3.7109375" style="11" hidden="1" customWidth="1"/>
    <col min="28" max="28" width="13.85546875" style="11" hidden="1" customWidth="1"/>
    <col min="29" max="31" width="3.7109375" style="11" hidden="1" customWidth="1"/>
    <col min="32" max="32" width="7.7109375" style="11" hidden="1" customWidth="1"/>
    <col min="33" max="33" width="14.42578125" style="11" hidden="1" customWidth="1"/>
    <col min="34" max="34" width="20.140625" style="11" hidden="1" customWidth="1"/>
    <col min="35" max="35" width="13.85546875" style="11" hidden="1" customWidth="1"/>
    <col min="36" max="52" width="3.7109375" style="11" customWidth="1"/>
    <col min="53" max="16384" width="3.7109375" style="11"/>
  </cols>
  <sheetData>
    <row r="1" spans="1:36" ht="40.5" customHeight="1" thickBot="1">
      <c r="A1" s="175" t="s">
        <v>139</v>
      </c>
      <c r="B1" s="176"/>
      <c r="C1" s="176"/>
      <c r="D1" s="176"/>
      <c r="E1" s="176"/>
      <c r="F1" s="176"/>
      <c r="G1" s="176"/>
      <c r="H1" s="176"/>
      <c r="I1" s="176"/>
      <c r="J1" s="176"/>
      <c r="K1" s="176"/>
      <c r="L1" s="176"/>
      <c r="M1" s="176"/>
      <c r="N1" s="176"/>
      <c r="O1" s="176"/>
      <c r="P1" s="176"/>
      <c r="Q1" s="176"/>
      <c r="R1" s="176"/>
      <c r="S1" s="177"/>
    </row>
    <row r="2" spans="1:36" ht="16.5" thickBot="1">
      <c r="A2" s="178" t="s">
        <v>140</v>
      </c>
      <c r="B2" s="179"/>
      <c r="C2" s="179"/>
      <c r="D2" s="179"/>
      <c r="E2" s="179"/>
      <c r="F2" s="179"/>
      <c r="G2" s="179"/>
      <c r="H2" s="179"/>
      <c r="I2" s="179"/>
      <c r="J2" s="179"/>
      <c r="K2" s="179"/>
      <c r="L2" s="179"/>
      <c r="M2" s="179"/>
      <c r="N2" s="179"/>
      <c r="O2" s="179"/>
      <c r="P2" s="179"/>
      <c r="Q2" s="179"/>
      <c r="R2" s="179"/>
      <c r="S2" s="180"/>
    </row>
    <row r="3" spans="1:36">
      <c r="A3" s="38"/>
      <c r="B3" s="39"/>
      <c r="C3" s="39"/>
      <c r="D3" s="39"/>
      <c r="E3" s="39"/>
      <c r="F3" s="39"/>
      <c r="G3" s="39"/>
      <c r="H3" s="39"/>
      <c r="I3" s="39"/>
      <c r="J3" s="39"/>
      <c r="K3" s="39"/>
      <c r="L3" s="39"/>
      <c r="M3" s="39"/>
      <c r="N3" s="39"/>
      <c r="O3" s="39"/>
      <c r="P3" s="39"/>
      <c r="Q3" s="39"/>
      <c r="R3" s="39"/>
      <c r="S3" s="40"/>
    </row>
    <row r="4" spans="1:36" ht="15.75" thickBot="1">
      <c r="A4" s="18" t="s">
        <v>141</v>
      </c>
      <c r="B4" s="20"/>
      <c r="C4" s="20"/>
      <c r="D4" s="20"/>
      <c r="E4" s="20"/>
      <c r="F4" s="20"/>
      <c r="G4" s="174"/>
      <c r="H4" s="174"/>
      <c r="I4" s="174"/>
      <c r="J4" s="174"/>
      <c r="K4" s="174"/>
      <c r="L4" s="174"/>
      <c r="M4" s="174"/>
      <c r="N4" s="174"/>
      <c r="O4" s="174"/>
      <c r="P4" s="174"/>
      <c r="Q4" s="174"/>
      <c r="R4" s="20"/>
      <c r="S4" s="22"/>
    </row>
    <row r="5" spans="1:36">
      <c r="A5" s="18"/>
      <c r="B5" s="20"/>
      <c r="C5" s="20"/>
      <c r="D5" s="20"/>
      <c r="E5" s="20"/>
      <c r="F5" s="20"/>
      <c r="G5" s="20"/>
      <c r="H5" s="20"/>
      <c r="I5" s="20"/>
      <c r="J5" s="20"/>
      <c r="K5" s="20"/>
      <c r="L5" s="20"/>
      <c r="M5" s="20"/>
      <c r="N5" s="20"/>
      <c r="O5" s="20"/>
      <c r="P5" s="20"/>
      <c r="Q5" s="20"/>
      <c r="R5" s="20"/>
      <c r="S5" s="22"/>
    </row>
    <row r="6" spans="1:36" ht="15.75" thickBot="1">
      <c r="A6" s="18" t="s">
        <v>142</v>
      </c>
      <c r="B6" s="20"/>
      <c r="C6" s="20"/>
      <c r="D6" s="20"/>
      <c r="E6" s="20"/>
      <c r="F6" s="20"/>
      <c r="G6" s="174"/>
      <c r="H6" s="174"/>
      <c r="I6" s="174"/>
      <c r="J6" s="174"/>
      <c r="K6" s="174"/>
      <c r="L6" s="174"/>
      <c r="M6" s="174"/>
      <c r="N6" s="174"/>
      <c r="O6" s="174"/>
      <c r="P6" s="174"/>
      <c r="Q6" s="174"/>
      <c r="R6" s="20"/>
      <c r="S6" s="22"/>
    </row>
    <row r="7" spans="1:36">
      <c r="A7" s="18"/>
      <c r="B7" s="20"/>
      <c r="C7" s="20"/>
      <c r="D7" s="20"/>
      <c r="E7" s="20"/>
      <c r="F7" s="20"/>
      <c r="G7" s="20"/>
      <c r="H7" s="20"/>
      <c r="I7" s="20"/>
      <c r="J7" s="20"/>
      <c r="K7" s="20"/>
      <c r="L7" s="20"/>
      <c r="M7" s="20"/>
      <c r="N7" s="20"/>
      <c r="O7" s="20"/>
      <c r="P7" s="20"/>
      <c r="Q7" s="20"/>
      <c r="R7" s="20"/>
      <c r="S7" s="22"/>
    </row>
    <row r="8" spans="1:36" ht="15.75" thickBot="1">
      <c r="A8" s="18" t="s">
        <v>143</v>
      </c>
      <c r="B8" s="20"/>
      <c r="C8" s="20"/>
      <c r="D8" s="20"/>
      <c r="E8" s="20"/>
      <c r="F8" s="20"/>
      <c r="G8" s="174"/>
      <c r="H8" s="174"/>
      <c r="I8" s="174"/>
      <c r="J8" s="174"/>
      <c r="K8" s="174"/>
      <c r="L8" s="174"/>
      <c r="M8" s="174"/>
      <c r="N8" s="174"/>
      <c r="O8" s="174"/>
      <c r="P8" s="174"/>
      <c r="Q8" s="174"/>
      <c r="R8" s="20"/>
      <c r="S8" s="22"/>
    </row>
    <row r="9" spans="1:36">
      <c r="A9" s="18"/>
      <c r="B9" s="20"/>
      <c r="C9" s="20"/>
      <c r="D9" s="20"/>
      <c r="E9" s="20"/>
      <c r="F9" s="20"/>
      <c r="G9" s="41"/>
      <c r="H9" s="41"/>
      <c r="I9" s="41"/>
      <c r="J9" s="41"/>
      <c r="K9" s="41"/>
      <c r="L9" s="41"/>
      <c r="M9" s="41"/>
      <c r="N9" s="41"/>
      <c r="O9" s="41"/>
      <c r="P9" s="41"/>
      <c r="Q9" s="41"/>
      <c r="R9" s="20"/>
      <c r="S9" s="22"/>
    </row>
    <row r="10" spans="1:36" ht="15.75" thickBot="1">
      <c r="A10" s="18" t="s">
        <v>144</v>
      </c>
      <c r="B10" s="20"/>
      <c r="C10" s="20"/>
      <c r="D10" s="20"/>
      <c r="E10" s="20"/>
      <c r="F10" s="20"/>
      <c r="G10" s="174"/>
      <c r="H10" s="174"/>
      <c r="I10" s="174"/>
      <c r="J10" s="174"/>
      <c r="K10" s="174"/>
      <c r="L10" s="174"/>
      <c r="M10" s="174"/>
      <c r="N10" s="174"/>
      <c r="O10" s="174"/>
      <c r="P10" s="174"/>
      <c r="Q10" s="174"/>
      <c r="R10" s="20"/>
      <c r="S10" s="22"/>
    </row>
    <row r="11" spans="1:36">
      <c r="A11" s="18"/>
      <c r="B11" s="20"/>
      <c r="C11" s="20"/>
      <c r="D11" s="20"/>
      <c r="E11" s="20"/>
      <c r="F11" s="20"/>
      <c r="G11" s="41"/>
      <c r="H11" s="41"/>
      <c r="I11" s="41"/>
      <c r="J11" s="41"/>
      <c r="K11" s="41"/>
      <c r="L11" s="41"/>
      <c r="M11" s="41"/>
      <c r="N11" s="41"/>
      <c r="O11" s="41"/>
      <c r="P11" s="41"/>
      <c r="Q11" s="41"/>
      <c r="R11" s="20"/>
      <c r="S11" s="22"/>
    </row>
    <row r="12" spans="1:36" ht="15.75" thickBot="1">
      <c r="A12" s="18" t="s">
        <v>145</v>
      </c>
      <c r="B12" s="20"/>
      <c r="C12" s="20"/>
      <c r="D12" s="20"/>
      <c r="E12" s="20"/>
      <c r="F12" s="20"/>
      <c r="G12" s="174"/>
      <c r="H12" s="174"/>
      <c r="I12" s="174"/>
      <c r="J12" s="174"/>
      <c r="K12" s="174"/>
      <c r="L12" s="174"/>
      <c r="M12" s="174"/>
      <c r="N12" s="174"/>
      <c r="O12" s="174"/>
      <c r="P12" s="174"/>
      <c r="Q12" s="174"/>
      <c r="R12" s="20"/>
      <c r="S12" s="22"/>
      <c r="AG12" s="146">
        <f>I23*Assumptions!Q1+Assumptions!Q2*P29</f>
        <v>0</v>
      </c>
      <c r="AH12" s="146">
        <f>I23*[1]Assumptions!Q3</f>
        <v>0</v>
      </c>
      <c r="AI12" s="146">
        <f>AG12</f>
        <v>0</v>
      </c>
      <c r="AJ12" s="142"/>
    </row>
    <row r="13" spans="1:36" ht="15.75" thickBot="1">
      <c r="A13" s="42"/>
      <c r="B13" s="43"/>
      <c r="C13" s="43"/>
      <c r="D13" s="43"/>
      <c r="E13" s="43"/>
      <c r="F13" s="43"/>
      <c r="G13" s="43"/>
      <c r="H13" s="43"/>
      <c r="I13" s="43"/>
      <c r="J13" s="43"/>
      <c r="K13" s="43"/>
      <c r="L13" s="43"/>
      <c r="M13" s="43"/>
      <c r="N13" s="43"/>
      <c r="O13" s="43"/>
      <c r="P13" s="43"/>
      <c r="Q13" s="43"/>
      <c r="R13" s="43"/>
      <c r="S13" s="44"/>
      <c r="AG13" s="146"/>
      <c r="AH13" s="146"/>
      <c r="AI13" s="146"/>
      <c r="AJ13" s="142"/>
    </row>
    <row r="14" spans="1:36" ht="16.5" thickBot="1">
      <c r="A14" s="178" t="s">
        <v>146</v>
      </c>
      <c r="B14" s="179"/>
      <c r="C14" s="179"/>
      <c r="D14" s="179"/>
      <c r="E14" s="179"/>
      <c r="F14" s="179"/>
      <c r="G14" s="179"/>
      <c r="H14" s="179"/>
      <c r="I14" s="179"/>
      <c r="J14" s="179"/>
      <c r="K14" s="179"/>
      <c r="L14" s="179"/>
      <c r="M14" s="179"/>
      <c r="N14" s="179"/>
      <c r="O14" s="179"/>
      <c r="P14" s="179"/>
      <c r="Q14" s="179"/>
      <c r="R14" s="179"/>
      <c r="S14" s="180"/>
      <c r="W14" s="11" t="s">
        <v>125</v>
      </c>
      <c r="Z14" s="141"/>
      <c r="AC14" s="11" t="s">
        <v>126</v>
      </c>
      <c r="AG14" s="146" t="s">
        <v>341</v>
      </c>
      <c r="AH14" s="146" t="s">
        <v>342</v>
      </c>
      <c r="AI14" s="146" t="s">
        <v>343</v>
      </c>
      <c r="AJ14" s="142"/>
    </row>
    <row r="15" spans="1:36">
      <c r="A15" s="18" t="s">
        <v>147</v>
      </c>
      <c r="B15" s="19"/>
      <c r="C15" s="20"/>
      <c r="D15" s="21"/>
      <c r="E15" s="20"/>
      <c r="F15" s="20"/>
      <c r="G15" s="20"/>
      <c r="H15" s="19"/>
      <c r="I15" s="20"/>
      <c r="J15" s="20"/>
      <c r="K15" s="20"/>
      <c r="L15" s="20"/>
      <c r="M15" s="20"/>
      <c r="N15" s="19"/>
      <c r="O15" s="20"/>
      <c r="P15" s="20"/>
      <c r="Q15" s="20"/>
      <c r="R15" s="20"/>
      <c r="S15" s="22"/>
      <c r="Z15" s="141"/>
      <c r="AG15" s="142"/>
      <c r="AH15" s="142"/>
      <c r="AI15" s="142"/>
      <c r="AJ15" s="142"/>
    </row>
    <row r="16" spans="1:36">
      <c r="A16" s="18"/>
      <c r="B16" s="19"/>
      <c r="C16" s="20"/>
      <c r="D16" s="21"/>
      <c r="E16" s="20"/>
      <c r="F16" s="20"/>
      <c r="G16" s="20"/>
      <c r="H16" s="19"/>
      <c r="I16" s="20"/>
      <c r="J16" s="20"/>
      <c r="K16" s="20"/>
      <c r="L16" s="20"/>
      <c r="M16" s="20"/>
      <c r="N16" s="19"/>
      <c r="O16" s="20"/>
      <c r="P16" s="20"/>
      <c r="Q16" s="20"/>
      <c r="R16" s="20"/>
      <c r="S16" s="22"/>
      <c r="Z16" s="141"/>
      <c r="AG16" s="142"/>
      <c r="AH16" s="142"/>
      <c r="AI16" s="142"/>
      <c r="AJ16" s="142"/>
    </row>
    <row r="17" spans="1:36">
      <c r="A17" s="18"/>
      <c r="B17" s="19"/>
      <c r="C17" s="23"/>
      <c r="D17" s="21"/>
      <c r="E17" s="23"/>
      <c r="F17" s="23"/>
      <c r="G17" s="23"/>
      <c r="H17" s="19"/>
      <c r="I17" s="23"/>
      <c r="J17" s="23"/>
      <c r="K17" s="23"/>
      <c r="L17" s="23"/>
      <c r="M17" s="23"/>
      <c r="N17" s="19"/>
      <c r="O17" s="23"/>
      <c r="P17" s="23"/>
      <c r="Q17" s="20"/>
      <c r="R17" s="23"/>
      <c r="S17" s="45"/>
      <c r="V17" s="14">
        <v>2</v>
      </c>
      <c r="W17" s="11">
        <v>0</v>
      </c>
      <c r="Z17" s="141"/>
      <c r="AC17" s="11">
        <v>0</v>
      </c>
      <c r="AG17" s="147"/>
      <c r="AH17" s="147"/>
      <c r="AI17" s="147"/>
      <c r="AJ17" s="142"/>
    </row>
    <row r="18" spans="1:36">
      <c r="A18" s="24"/>
      <c r="B18" s="25"/>
      <c r="C18" s="26"/>
      <c r="D18" s="27"/>
      <c r="E18" s="26"/>
      <c r="F18" s="26"/>
      <c r="G18" s="26"/>
      <c r="H18" s="25"/>
      <c r="I18" s="26"/>
      <c r="J18" s="26"/>
      <c r="K18" s="26"/>
      <c r="L18" s="26"/>
      <c r="M18" s="26"/>
      <c r="N18" s="25"/>
      <c r="O18" s="26"/>
      <c r="P18" s="26"/>
      <c r="Q18" s="26"/>
      <c r="R18" s="26"/>
      <c r="S18" s="28"/>
      <c r="Z18" s="141"/>
      <c r="AG18" s="146"/>
      <c r="AH18" s="146"/>
      <c r="AI18" s="146"/>
      <c r="AJ18" s="142"/>
    </row>
    <row r="19" spans="1:36" ht="22.5" customHeight="1" thickBot="1">
      <c r="A19" s="18" t="s">
        <v>148</v>
      </c>
      <c r="B19" s="19"/>
      <c r="C19" s="20"/>
      <c r="D19" s="21"/>
      <c r="E19" s="20"/>
      <c r="F19" s="20"/>
      <c r="G19" s="20"/>
      <c r="H19" s="19"/>
      <c r="I19" s="20"/>
      <c r="J19" s="20"/>
      <c r="K19" s="20"/>
      <c r="L19" s="20"/>
      <c r="M19" s="20"/>
      <c r="N19" s="174"/>
      <c r="O19" s="174"/>
      <c r="P19" s="174"/>
      <c r="Q19" s="174"/>
      <c r="R19" s="185"/>
      <c r="S19" s="45"/>
      <c r="Z19" s="141"/>
      <c r="AG19" s="146"/>
      <c r="AH19" s="146"/>
      <c r="AI19" s="146"/>
      <c r="AJ19" s="142"/>
    </row>
    <row r="20" spans="1:36">
      <c r="A20" s="20"/>
      <c r="B20" s="19"/>
      <c r="C20" s="20"/>
      <c r="D20" s="21"/>
      <c r="E20" s="20"/>
      <c r="F20" s="20"/>
      <c r="G20" s="20"/>
      <c r="H20" s="19"/>
      <c r="I20" s="20"/>
      <c r="J20" s="20"/>
      <c r="K20" s="20"/>
      <c r="L20" s="20"/>
      <c r="M20" s="20"/>
      <c r="N20" s="19"/>
      <c r="O20" s="20"/>
      <c r="P20" s="20"/>
      <c r="Q20" s="20"/>
      <c r="R20" s="20"/>
      <c r="S20" s="22"/>
      <c r="Z20" s="141"/>
      <c r="AG20" s="146"/>
      <c r="AH20" s="146"/>
      <c r="AI20" s="146"/>
      <c r="AJ20" s="142"/>
    </row>
    <row r="21" spans="1:36" ht="15.75" thickBot="1">
      <c r="A21" s="18" t="s">
        <v>149</v>
      </c>
      <c r="B21" s="19"/>
      <c r="C21" s="20"/>
      <c r="D21" s="21"/>
      <c r="E21" s="20"/>
      <c r="F21" s="20"/>
      <c r="G21" s="20"/>
      <c r="H21" s="19"/>
      <c r="I21" s="20"/>
      <c r="J21" s="20"/>
      <c r="K21" s="20"/>
      <c r="L21" s="20"/>
      <c r="M21" s="20"/>
      <c r="N21" s="174"/>
      <c r="O21" s="174"/>
      <c r="P21" s="174"/>
      <c r="Q21" s="174"/>
      <c r="R21" s="185"/>
      <c r="S21" s="45"/>
      <c r="Z21" s="141"/>
      <c r="AG21" s="146"/>
      <c r="AH21" s="146"/>
      <c r="AI21" s="146"/>
      <c r="AJ21" s="142"/>
    </row>
    <row r="22" spans="1:36">
      <c r="A22" s="18"/>
      <c r="B22" s="19"/>
      <c r="C22" s="20"/>
      <c r="D22" s="21"/>
      <c r="E22" s="20"/>
      <c r="F22" s="20"/>
      <c r="G22" s="20"/>
      <c r="H22" s="19"/>
      <c r="I22" s="20"/>
      <c r="J22" s="20"/>
      <c r="K22" s="20"/>
      <c r="L22" s="20"/>
      <c r="M22" s="20"/>
      <c r="N22" s="21"/>
      <c r="O22" s="21"/>
      <c r="P22" s="21"/>
      <c r="Q22" s="21"/>
      <c r="R22" s="21"/>
      <c r="S22" s="45"/>
      <c r="Z22" s="141"/>
      <c r="AG22" s="146"/>
      <c r="AH22" s="146"/>
      <c r="AI22" s="146"/>
      <c r="AJ22" s="142"/>
    </row>
    <row r="23" spans="1:36" ht="15.75" thickBot="1">
      <c r="A23" s="46" t="s">
        <v>150</v>
      </c>
      <c r="B23" s="47"/>
      <c r="C23" s="48"/>
      <c r="D23" s="49"/>
      <c r="E23" s="48"/>
      <c r="F23" s="48"/>
      <c r="G23" s="48"/>
      <c r="H23" s="47"/>
      <c r="I23" s="186"/>
      <c r="J23" s="186"/>
      <c r="K23" s="186"/>
      <c r="L23" s="186"/>
      <c r="M23" s="48" t="s">
        <v>151</v>
      </c>
      <c r="N23" s="47"/>
      <c r="O23" s="48"/>
      <c r="P23" s="48"/>
      <c r="Q23" s="48"/>
      <c r="R23" s="48"/>
      <c r="S23" s="50"/>
      <c r="Z23" s="141"/>
      <c r="AF23" s="10"/>
      <c r="AG23" s="146"/>
      <c r="AH23" s="146"/>
      <c r="AI23" s="146"/>
      <c r="AJ23" s="142"/>
    </row>
    <row r="24" spans="1:36">
      <c r="A24" s="24"/>
      <c r="B24" s="25"/>
      <c r="C24" s="26"/>
      <c r="D24" s="27"/>
      <c r="E24" s="26"/>
      <c r="F24" s="26"/>
      <c r="G24" s="26"/>
      <c r="H24" s="25"/>
      <c r="I24" s="26"/>
      <c r="J24" s="26"/>
      <c r="K24" s="26"/>
      <c r="L24" s="26"/>
      <c r="M24" s="26"/>
      <c r="N24" s="25"/>
      <c r="O24" s="26"/>
      <c r="P24" s="26"/>
      <c r="Q24" s="26"/>
      <c r="R24" s="26"/>
      <c r="S24" s="28"/>
      <c r="Z24" s="141"/>
      <c r="AG24" s="146"/>
      <c r="AH24" s="146"/>
      <c r="AI24" s="146"/>
      <c r="AJ24" s="142"/>
    </row>
    <row r="25" spans="1:36" ht="23.25" customHeight="1">
      <c r="A25" s="46" t="s">
        <v>152</v>
      </c>
      <c r="B25" s="47"/>
      <c r="C25" s="48"/>
      <c r="D25" s="49"/>
      <c r="E25" s="48"/>
      <c r="F25" s="48"/>
      <c r="G25" s="48"/>
      <c r="H25" s="47"/>
      <c r="I25" s="48"/>
      <c r="J25" s="48"/>
      <c r="K25" s="48"/>
      <c r="L25" s="48"/>
      <c r="M25" s="48"/>
      <c r="N25" s="47"/>
      <c r="O25" s="48"/>
      <c r="P25" s="48"/>
      <c r="Q25" s="48"/>
      <c r="R25" s="48"/>
      <c r="S25" s="50"/>
      <c r="Z25" s="141"/>
      <c r="AG25" s="146"/>
      <c r="AH25" s="146"/>
      <c r="AI25" s="146"/>
      <c r="AJ25" s="142"/>
    </row>
    <row r="26" spans="1:36" ht="18.75" customHeight="1">
      <c r="A26" s="18"/>
      <c r="B26" s="19"/>
      <c r="C26" s="20"/>
      <c r="D26" s="21"/>
      <c r="E26" s="20"/>
      <c r="F26" s="20"/>
      <c r="G26" s="20"/>
      <c r="H26" s="19"/>
      <c r="I26" s="20"/>
      <c r="J26" s="20"/>
      <c r="K26" s="20"/>
      <c r="L26" s="20"/>
      <c r="M26" s="20"/>
      <c r="N26" s="19"/>
      <c r="O26" s="20"/>
      <c r="P26" s="20"/>
      <c r="Q26" s="20"/>
      <c r="R26" s="20"/>
      <c r="S26" s="22"/>
      <c r="Z26" s="141"/>
      <c r="AG26" s="146"/>
      <c r="AH26" s="146"/>
      <c r="AI26" s="146"/>
      <c r="AJ26" s="142"/>
    </row>
    <row r="27" spans="1:36" ht="15.75">
      <c r="A27" s="51"/>
      <c r="B27" s="21"/>
      <c r="C27" s="21"/>
      <c r="D27" s="21"/>
      <c r="E27" s="20"/>
      <c r="F27" s="20"/>
      <c r="G27" s="20"/>
      <c r="H27" s="19"/>
      <c r="I27" s="52"/>
      <c r="J27" s="20"/>
      <c r="K27" s="20"/>
      <c r="L27" s="20"/>
      <c r="M27" s="20"/>
      <c r="N27" s="19"/>
      <c r="O27" s="20"/>
      <c r="P27" s="20"/>
      <c r="Q27" s="20"/>
      <c r="R27" s="20"/>
      <c r="S27" s="22"/>
      <c r="V27" s="17">
        <v>3</v>
      </c>
      <c r="W27" s="11">
        <v>0</v>
      </c>
      <c r="Z27" s="141">
        <f>IF(V27=1,4,IF(V27=2,2,IF(V27=3,0,0)))</f>
        <v>0</v>
      </c>
      <c r="AC27" s="37">
        <v>4</v>
      </c>
      <c r="AG27" s="147"/>
      <c r="AH27" s="147"/>
      <c r="AI27" s="147"/>
      <c r="AJ27" s="142"/>
    </row>
    <row r="28" spans="1:36">
      <c r="A28" s="18"/>
      <c r="B28" s="19"/>
      <c r="C28" s="20"/>
      <c r="D28" s="21"/>
      <c r="E28" s="20"/>
      <c r="F28" s="20"/>
      <c r="G28" s="20"/>
      <c r="H28" s="19"/>
      <c r="I28" s="20"/>
      <c r="J28" s="20"/>
      <c r="K28" s="20"/>
      <c r="L28" s="20"/>
      <c r="M28" s="20"/>
      <c r="N28" s="19"/>
      <c r="O28" s="26"/>
      <c r="P28" s="26"/>
      <c r="Q28" s="26"/>
      <c r="R28" s="26"/>
      <c r="S28" s="22"/>
      <c r="Z28" s="141"/>
      <c r="AC28" s="37"/>
      <c r="AG28" s="146"/>
      <c r="AH28" s="146"/>
      <c r="AI28" s="146"/>
      <c r="AJ28" s="142"/>
    </row>
    <row r="29" spans="1:36" ht="20.25" customHeight="1" thickBot="1">
      <c r="A29" s="46" t="s">
        <v>153</v>
      </c>
      <c r="B29" s="47"/>
      <c r="C29" s="48"/>
      <c r="D29" s="49"/>
      <c r="E29" s="48"/>
      <c r="F29" s="48"/>
      <c r="G29" s="48"/>
      <c r="H29" s="47"/>
      <c r="I29" s="48"/>
      <c r="J29" s="48"/>
      <c r="K29" s="48"/>
      <c r="L29" s="53"/>
      <c r="M29" s="53"/>
      <c r="N29" s="53"/>
      <c r="O29" s="53"/>
      <c r="P29" s="174"/>
      <c r="Q29" s="174"/>
      <c r="R29" s="20" t="s">
        <v>292</v>
      </c>
      <c r="S29" s="50"/>
      <c r="Z29" s="141"/>
      <c r="AG29" s="146"/>
      <c r="AH29" s="146"/>
      <c r="AI29" s="146"/>
      <c r="AJ29" s="142"/>
    </row>
    <row r="30" spans="1:36">
      <c r="A30" s="24"/>
      <c r="B30" s="25"/>
      <c r="C30" s="26"/>
      <c r="D30" s="27"/>
      <c r="E30" s="26"/>
      <c r="F30" s="26"/>
      <c r="G30" s="26"/>
      <c r="H30" s="25"/>
      <c r="I30" s="26"/>
      <c r="J30" s="26"/>
      <c r="K30" s="26"/>
      <c r="L30" s="26"/>
      <c r="M30" s="26"/>
      <c r="N30" s="25"/>
      <c r="O30" s="26"/>
      <c r="P30" s="26"/>
      <c r="Q30" s="26"/>
      <c r="R30" s="26"/>
      <c r="S30" s="28"/>
      <c r="Z30" s="141"/>
      <c r="AG30" s="146"/>
      <c r="AH30" s="146"/>
      <c r="AI30" s="146"/>
      <c r="AJ30" s="142"/>
    </row>
    <row r="31" spans="1:36">
      <c r="A31" s="18" t="s">
        <v>294</v>
      </c>
      <c r="B31" s="19"/>
      <c r="C31" s="20"/>
      <c r="D31" s="21"/>
      <c r="E31" s="20"/>
      <c r="F31" s="20"/>
      <c r="G31" s="20"/>
      <c r="H31" s="19"/>
      <c r="I31" s="20"/>
      <c r="J31" s="20"/>
      <c r="K31" s="20"/>
      <c r="L31" s="20"/>
      <c r="M31" s="20"/>
      <c r="N31" s="19"/>
      <c r="O31" s="20"/>
      <c r="P31" s="20"/>
      <c r="Q31" s="20"/>
      <c r="R31" s="20"/>
      <c r="S31" s="22"/>
      <c r="W31" s="11">
        <v>0</v>
      </c>
      <c r="Z31" s="141">
        <f>IF(V31=TRUE,1,0)+IF(V32=TRUE,1,0)+IF(V33=TRUE,1,0)+IF(V34=TRUE,1,0)+IF(V35=TRUE,1,0)+IF(V36=TRUE,1,0)+IF(V37=TRUE,1,0)</f>
        <v>0</v>
      </c>
      <c r="AC31" s="11">
        <v>6</v>
      </c>
      <c r="AG31" s="147"/>
      <c r="AH31" s="147"/>
      <c r="AI31" s="147"/>
      <c r="AJ31" s="142"/>
    </row>
    <row r="32" spans="1:36">
      <c r="A32" s="18" t="s">
        <v>154</v>
      </c>
      <c r="B32" s="19"/>
      <c r="C32" s="20"/>
      <c r="D32" s="21"/>
      <c r="E32" s="20"/>
      <c r="F32" s="20"/>
      <c r="G32" s="20"/>
      <c r="H32" s="19"/>
      <c r="I32" s="20"/>
      <c r="J32" s="20"/>
      <c r="K32" s="20"/>
      <c r="L32" s="20"/>
      <c r="M32" s="20"/>
      <c r="N32" s="19"/>
      <c r="O32" s="20"/>
      <c r="P32" s="20"/>
      <c r="Q32" s="20"/>
      <c r="R32" s="20"/>
      <c r="S32" s="22"/>
      <c r="Z32" s="141"/>
      <c r="AG32" s="142"/>
      <c r="AH32" s="142"/>
      <c r="AI32" s="142"/>
      <c r="AJ32" s="142"/>
    </row>
    <row r="33" spans="1:36">
      <c r="A33" s="18"/>
      <c r="B33" s="21"/>
      <c r="C33" s="20"/>
      <c r="D33" s="21"/>
      <c r="E33" s="20"/>
      <c r="F33" s="20"/>
      <c r="G33" s="21"/>
      <c r="H33" s="21"/>
      <c r="I33" s="21"/>
      <c r="J33" s="21"/>
      <c r="K33" s="21"/>
      <c r="L33" s="21"/>
      <c r="M33" s="21"/>
      <c r="N33" s="21"/>
      <c r="O33" s="21"/>
      <c r="P33" s="21"/>
      <c r="Q33" s="21"/>
      <c r="R33" s="20"/>
      <c r="S33" s="22"/>
      <c r="Z33" s="141"/>
      <c r="AG33" s="142"/>
      <c r="AH33" s="142"/>
      <c r="AI33" s="142"/>
      <c r="AJ33" s="142"/>
    </row>
    <row r="34" spans="1:36">
      <c r="A34" s="18"/>
      <c r="B34" s="21"/>
      <c r="C34" s="20"/>
      <c r="D34" s="21"/>
      <c r="E34" s="20"/>
      <c r="F34" s="20"/>
      <c r="G34" s="21"/>
      <c r="H34" s="21"/>
      <c r="I34" s="21"/>
      <c r="J34" s="21"/>
      <c r="K34" s="21"/>
      <c r="L34" s="21"/>
      <c r="M34" s="21"/>
      <c r="N34" s="21"/>
      <c r="O34" s="21"/>
      <c r="P34" s="21"/>
      <c r="Q34" s="21"/>
      <c r="R34" s="20"/>
      <c r="S34" s="22"/>
      <c r="Z34" s="141"/>
      <c r="AG34" s="142"/>
      <c r="AH34" s="142"/>
      <c r="AI34" s="142"/>
      <c r="AJ34" s="142"/>
    </row>
    <row r="35" spans="1:36">
      <c r="A35" s="18"/>
      <c r="B35" s="21"/>
      <c r="C35" s="20"/>
      <c r="D35" s="21"/>
      <c r="E35" s="20"/>
      <c r="F35" s="20"/>
      <c r="G35" s="21"/>
      <c r="H35" s="21"/>
      <c r="I35" s="21"/>
      <c r="J35" s="21"/>
      <c r="K35" s="21"/>
      <c r="L35" s="21"/>
      <c r="M35" s="21"/>
      <c r="N35" s="21"/>
      <c r="O35" s="21"/>
      <c r="P35" s="21"/>
      <c r="Q35" s="21"/>
      <c r="R35" s="20"/>
      <c r="S35" s="22"/>
      <c r="Z35" s="141"/>
      <c r="AG35" s="142"/>
      <c r="AH35" s="142"/>
      <c r="AI35" s="142"/>
      <c r="AJ35" s="142"/>
    </row>
    <row r="36" spans="1:36">
      <c r="A36" s="18"/>
      <c r="B36" s="21"/>
      <c r="C36" s="20"/>
      <c r="D36" s="21"/>
      <c r="E36" s="20"/>
      <c r="F36" s="20"/>
      <c r="G36" s="21"/>
      <c r="H36" s="21"/>
      <c r="I36" s="21"/>
      <c r="J36" s="21"/>
      <c r="K36" s="21"/>
      <c r="L36" s="21"/>
      <c r="M36" s="21"/>
      <c r="N36" s="21"/>
      <c r="O36" s="21"/>
      <c r="P36" s="21"/>
      <c r="Q36" s="21"/>
      <c r="R36" s="20"/>
      <c r="S36" s="22"/>
      <c r="Z36" s="141"/>
      <c r="AG36" s="142"/>
      <c r="AH36" s="142"/>
      <c r="AI36" s="142"/>
      <c r="AJ36" s="142"/>
    </row>
    <row r="37" spans="1:36">
      <c r="A37" s="18"/>
      <c r="B37" s="21"/>
      <c r="C37" s="20"/>
      <c r="D37" s="21"/>
      <c r="E37" s="20"/>
      <c r="F37" s="20"/>
      <c r="G37" s="184"/>
      <c r="H37" s="184"/>
      <c r="I37" s="184"/>
      <c r="J37" s="184"/>
      <c r="K37" s="184"/>
      <c r="L37" s="184"/>
      <c r="M37" s="184"/>
      <c r="N37" s="184"/>
      <c r="O37" s="184"/>
      <c r="P37" s="184"/>
      <c r="Q37" s="184"/>
      <c r="R37" s="184"/>
      <c r="S37" s="22"/>
      <c r="Z37" s="141"/>
      <c r="AG37" s="142"/>
      <c r="AH37" s="142"/>
      <c r="AI37" s="142"/>
      <c r="AJ37" s="142"/>
    </row>
    <row r="38" spans="1:36" ht="15.75" thickBot="1">
      <c r="A38" s="18"/>
      <c r="B38" s="21"/>
      <c r="C38" s="20"/>
      <c r="D38" s="21"/>
      <c r="E38" s="23"/>
      <c r="F38" s="23"/>
      <c r="G38" s="23"/>
      <c r="H38" s="23"/>
      <c r="I38" s="23"/>
      <c r="J38" s="23"/>
      <c r="K38" s="23"/>
      <c r="L38" s="23"/>
      <c r="M38" s="23"/>
      <c r="N38" s="23"/>
      <c r="O38" s="23"/>
      <c r="P38" s="23"/>
      <c r="Q38" s="23"/>
      <c r="R38" s="20"/>
      <c r="S38" s="22"/>
      <c r="Z38" s="141"/>
      <c r="AG38" s="142"/>
      <c r="AH38" s="142"/>
      <c r="AI38" s="142"/>
      <c r="AJ38" s="142"/>
    </row>
    <row r="39" spans="1:36" ht="16.5" thickBot="1">
      <c r="A39" s="178" t="s">
        <v>296</v>
      </c>
      <c r="B39" s="179"/>
      <c r="C39" s="179"/>
      <c r="D39" s="179"/>
      <c r="E39" s="179"/>
      <c r="F39" s="179"/>
      <c r="G39" s="179"/>
      <c r="H39" s="179"/>
      <c r="I39" s="179"/>
      <c r="J39" s="179"/>
      <c r="K39" s="179"/>
      <c r="L39" s="179"/>
      <c r="M39" s="179"/>
      <c r="N39" s="179"/>
      <c r="O39" s="179"/>
      <c r="P39" s="179"/>
      <c r="Q39" s="179"/>
      <c r="R39" s="179"/>
      <c r="S39" s="180"/>
      <c r="W39" s="11">
        <v>-3</v>
      </c>
      <c r="Z39" s="141">
        <f>IF(V42
=1,2,0)</f>
        <v>0</v>
      </c>
      <c r="AC39" s="11">
        <v>6</v>
      </c>
      <c r="AG39" s="148" t="b">
        <f>IF(V42=2,-(P29*Assumptions!Q2)*Assumptions!Q5)</f>
        <v>0</v>
      </c>
      <c r="AH39" s="148"/>
      <c r="AI39" s="148"/>
      <c r="AJ39" s="142"/>
    </row>
    <row r="40" spans="1:36" ht="21.75" customHeight="1">
      <c r="A40" s="18" t="s">
        <v>297</v>
      </c>
      <c r="B40" s="19"/>
      <c r="C40" s="20"/>
      <c r="D40" s="21"/>
      <c r="E40" s="20"/>
      <c r="F40" s="20"/>
      <c r="G40" s="20"/>
      <c r="H40" s="19"/>
      <c r="I40" s="20"/>
      <c r="J40" s="20"/>
      <c r="K40" s="20"/>
      <c r="L40" s="20"/>
      <c r="M40" s="20"/>
      <c r="N40" s="19"/>
      <c r="O40" s="20"/>
      <c r="P40" s="20"/>
      <c r="Q40" s="20"/>
      <c r="R40" s="20"/>
      <c r="S40" s="22"/>
      <c r="Z40" s="141"/>
      <c r="AG40" s="142"/>
      <c r="AH40" s="142"/>
      <c r="AI40" s="142"/>
      <c r="AJ40" s="142"/>
    </row>
    <row r="41" spans="1:36">
      <c r="A41" s="18"/>
      <c r="B41" s="19"/>
      <c r="C41" s="19"/>
      <c r="D41" s="19"/>
      <c r="E41" s="19"/>
      <c r="F41" s="19"/>
      <c r="G41" s="19"/>
      <c r="H41" s="19"/>
      <c r="I41" s="19"/>
      <c r="J41" s="19"/>
      <c r="K41" s="19"/>
      <c r="L41" s="19"/>
      <c r="M41" s="19"/>
      <c r="N41" s="19"/>
      <c r="O41" s="19"/>
      <c r="P41" s="20"/>
      <c r="Q41" s="20"/>
      <c r="R41" s="20"/>
      <c r="S41" s="22"/>
      <c r="Z41" s="141"/>
      <c r="AG41" s="142"/>
      <c r="AH41" s="142"/>
      <c r="AI41" s="142"/>
      <c r="AJ41" s="142"/>
    </row>
    <row r="42" spans="1:36">
      <c r="A42" s="18"/>
      <c r="B42" s="19"/>
      <c r="C42" s="19"/>
      <c r="D42" s="19"/>
      <c r="E42" s="19"/>
      <c r="F42" s="19"/>
      <c r="G42" s="19"/>
      <c r="H42" s="19"/>
      <c r="I42" s="19"/>
      <c r="J42" s="19"/>
      <c r="K42" s="19"/>
      <c r="L42" s="19"/>
      <c r="M42" s="19"/>
      <c r="N42" s="19"/>
      <c r="O42" s="19"/>
      <c r="P42" s="20"/>
      <c r="Q42" s="20"/>
      <c r="R42" s="20"/>
      <c r="S42" s="22"/>
      <c r="Z42" s="141"/>
      <c r="AG42" s="142"/>
      <c r="AH42" s="142"/>
      <c r="AI42" s="142"/>
      <c r="AJ42" s="142"/>
    </row>
    <row r="43" spans="1:36">
      <c r="A43" s="18"/>
      <c r="B43" s="19"/>
      <c r="C43" s="20"/>
      <c r="D43" s="21"/>
      <c r="E43" s="20"/>
      <c r="F43" s="20"/>
      <c r="G43" s="20"/>
      <c r="H43" s="19"/>
      <c r="I43" s="20"/>
      <c r="J43" s="20"/>
      <c r="K43" s="20"/>
      <c r="L43" s="20"/>
      <c r="M43" s="20"/>
      <c r="N43" s="19"/>
      <c r="O43" s="20"/>
      <c r="P43" s="20"/>
      <c r="Q43" s="20"/>
      <c r="R43" s="20"/>
      <c r="S43" s="22"/>
      <c r="Z43" s="141"/>
      <c r="AG43" s="142"/>
      <c r="AH43" s="142"/>
      <c r="AI43" s="142"/>
      <c r="AJ43" s="142"/>
    </row>
    <row r="44" spans="1:36" ht="24.75" customHeight="1">
      <c r="A44" s="18" t="s">
        <v>260</v>
      </c>
      <c r="B44" s="19"/>
      <c r="C44" s="20"/>
      <c r="D44" s="21"/>
      <c r="E44" s="20"/>
      <c r="F44" s="20"/>
      <c r="G44" s="20"/>
      <c r="H44" s="19"/>
      <c r="I44" s="20"/>
      <c r="J44" s="20"/>
      <c r="K44" s="20"/>
      <c r="L44" s="20"/>
      <c r="M44" s="20"/>
      <c r="N44" s="19"/>
      <c r="O44" s="20"/>
      <c r="P44" s="20"/>
      <c r="Q44" s="20"/>
      <c r="R44" s="20"/>
      <c r="S44" s="22"/>
      <c r="Z44" s="141"/>
      <c r="AG44" s="142"/>
      <c r="AH44" s="142"/>
      <c r="AI44" s="142"/>
      <c r="AJ44" s="142"/>
    </row>
    <row r="45" spans="1:36">
      <c r="A45" s="18" t="s">
        <v>273</v>
      </c>
      <c r="B45" s="19"/>
      <c r="C45" s="20"/>
      <c r="D45" s="21"/>
      <c r="E45" s="20"/>
      <c r="F45" s="20"/>
      <c r="G45" s="20"/>
      <c r="H45" s="19"/>
      <c r="I45" s="20"/>
      <c r="J45" s="20"/>
      <c r="K45" s="20"/>
      <c r="L45" s="20"/>
      <c r="M45" s="20"/>
      <c r="N45" s="19"/>
      <c r="O45" s="20"/>
      <c r="P45" s="20"/>
      <c r="Q45" s="20"/>
      <c r="R45" s="20"/>
      <c r="S45" s="22"/>
      <c r="Z45" s="141"/>
      <c r="AG45" s="142"/>
      <c r="AH45" s="142"/>
      <c r="AI45" s="142"/>
      <c r="AJ45" s="142"/>
    </row>
    <row r="46" spans="1:36" ht="15" customHeight="1">
      <c r="A46" s="181" t="s">
        <v>298</v>
      </c>
      <c r="B46" s="182"/>
      <c r="C46" s="182"/>
      <c r="D46" s="182"/>
      <c r="E46" s="182"/>
      <c r="F46" s="182"/>
      <c r="G46" s="182"/>
      <c r="H46" s="182"/>
      <c r="I46" s="182"/>
      <c r="J46" s="182"/>
      <c r="K46" s="182"/>
      <c r="L46" s="182"/>
      <c r="M46" s="182"/>
      <c r="N46" s="182"/>
      <c r="O46" s="182"/>
      <c r="P46" s="182"/>
      <c r="Q46" s="182"/>
      <c r="R46" s="182"/>
      <c r="S46" s="183"/>
      <c r="Z46" s="141"/>
      <c r="AG46" s="142"/>
      <c r="AH46" s="142"/>
      <c r="AI46" s="142"/>
      <c r="AJ46" s="142"/>
    </row>
    <row r="47" spans="1:36">
      <c r="A47" s="181"/>
      <c r="B47" s="182"/>
      <c r="C47" s="182"/>
      <c r="D47" s="182"/>
      <c r="E47" s="182"/>
      <c r="F47" s="182"/>
      <c r="G47" s="182"/>
      <c r="H47" s="182"/>
      <c r="I47" s="182"/>
      <c r="J47" s="182"/>
      <c r="K47" s="182"/>
      <c r="L47" s="182"/>
      <c r="M47" s="182"/>
      <c r="N47" s="182"/>
      <c r="O47" s="182"/>
      <c r="P47" s="182"/>
      <c r="Q47" s="182"/>
      <c r="R47" s="182"/>
      <c r="S47" s="183"/>
      <c r="Z47" s="141"/>
      <c r="AG47" s="142"/>
      <c r="AH47" s="142"/>
      <c r="AI47" s="142"/>
      <c r="AJ47" s="142"/>
    </row>
    <row r="48" spans="1:36">
      <c r="A48" s="181"/>
      <c r="B48" s="182"/>
      <c r="C48" s="182"/>
      <c r="D48" s="182"/>
      <c r="E48" s="182"/>
      <c r="F48" s="182"/>
      <c r="G48" s="182"/>
      <c r="H48" s="182"/>
      <c r="I48" s="182"/>
      <c r="J48" s="182"/>
      <c r="K48" s="182"/>
      <c r="L48" s="182"/>
      <c r="M48" s="182"/>
      <c r="N48" s="182"/>
      <c r="O48" s="182"/>
      <c r="P48" s="182"/>
      <c r="Q48" s="182"/>
      <c r="R48" s="182"/>
      <c r="S48" s="183"/>
      <c r="Z48" s="141"/>
      <c r="AG48" s="142"/>
      <c r="AH48" s="142"/>
      <c r="AI48" s="142"/>
      <c r="AJ48" s="142"/>
    </row>
    <row r="49" spans="1:36">
      <c r="A49" s="181"/>
      <c r="B49" s="182"/>
      <c r="C49" s="182"/>
      <c r="D49" s="182"/>
      <c r="E49" s="182"/>
      <c r="F49" s="182"/>
      <c r="G49" s="182"/>
      <c r="H49" s="182"/>
      <c r="I49" s="182"/>
      <c r="J49" s="182"/>
      <c r="K49" s="182"/>
      <c r="L49" s="182"/>
      <c r="M49" s="182"/>
      <c r="N49" s="182"/>
      <c r="O49" s="182"/>
      <c r="P49" s="182"/>
      <c r="Q49" s="182"/>
      <c r="R49" s="182"/>
      <c r="S49" s="183"/>
      <c r="Z49" s="141"/>
      <c r="AG49" s="142"/>
      <c r="AH49" s="142"/>
      <c r="AI49" s="142"/>
      <c r="AJ49" s="142"/>
    </row>
    <row r="50" spans="1:36">
      <c r="A50" s="18"/>
      <c r="B50" s="20"/>
      <c r="C50" s="20"/>
      <c r="D50" s="20"/>
      <c r="E50" s="20"/>
      <c r="F50" s="20"/>
      <c r="G50" s="20"/>
      <c r="H50" s="19"/>
      <c r="I50" s="20"/>
      <c r="J50" s="20"/>
      <c r="K50" s="20"/>
      <c r="L50" s="20"/>
      <c r="M50" s="20"/>
      <c r="N50" s="19"/>
      <c r="O50" s="20"/>
      <c r="P50" s="20"/>
      <c r="Q50" s="20"/>
      <c r="R50" s="20"/>
      <c r="S50" s="22"/>
      <c r="Z50" s="141"/>
      <c r="AG50" s="142"/>
      <c r="AH50" s="142"/>
      <c r="AI50" s="142"/>
      <c r="AJ50" s="142"/>
    </row>
    <row r="51" spans="1:36" ht="15.75" thickBot="1">
      <c r="A51" s="18"/>
      <c r="B51" s="20"/>
      <c r="C51" s="20"/>
      <c r="D51" s="20"/>
      <c r="E51" s="20"/>
      <c r="F51" s="20"/>
      <c r="G51" s="20"/>
      <c r="H51" s="20" t="s">
        <v>157</v>
      </c>
      <c r="I51" s="20"/>
      <c r="J51" s="19"/>
      <c r="K51" s="20"/>
      <c r="L51" s="20"/>
      <c r="M51" s="20"/>
      <c r="N51" s="174"/>
      <c r="O51" s="174"/>
      <c r="P51" s="174"/>
      <c r="Q51" s="174"/>
      <c r="R51" s="20" t="s">
        <v>158</v>
      </c>
      <c r="S51" s="22"/>
      <c r="Y51" s="11">
        <v>-1</v>
      </c>
      <c r="Z51" s="141">
        <f>IF(V50=TRUE,IF(V51=1,1,IF(V51=2,0,IF(V51=3,-1,IF(V51=4,0,0)))),0)+IF(V50=TRUE,IF(AND(N51&lt;=10,N51&lt;&gt;""),1,0),0)</f>
        <v>0</v>
      </c>
      <c r="AA51" s="11">
        <v>2</v>
      </c>
      <c r="AG51" s="148">
        <f>IF(V51=1,AG12*(94%-Assumptions!Q7)*4,IF(V51=2,AG12*(90%-Assumptions!Q7),))</f>
        <v>0</v>
      </c>
      <c r="AH51" s="148"/>
      <c r="AI51" s="148"/>
      <c r="AJ51" s="142"/>
    </row>
    <row r="52" spans="1:36">
      <c r="A52" s="18"/>
      <c r="B52" s="20"/>
      <c r="C52" s="20"/>
      <c r="D52" s="20"/>
      <c r="E52" s="20"/>
      <c r="F52" s="20"/>
      <c r="G52" s="20"/>
      <c r="H52" s="19"/>
      <c r="I52" s="20"/>
      <c r="J52" s="20"/>
      <c r="K52" s="20"/>
      <c r="L52" s="20"/>
      <c r="M52" s="20"/>
      <c r="N52" s="19"/>
      <c r="O52" s="20"/>
      <c r="P52" s="20"/>
      <c r="Q52" s="20"/>
      <c r="R52" s="20"/>
      <c r="S52" s="22"/>
      <c r="Z52" s="141"/>
      <c r="AG52" s="142"/>
      <c r="AH52" s="142"/>
      <c r="AI52" s="142"/>
      <c r="AJ52" s="142"/>
    </row>
    <row r="53" spans="1:36">
      <c r="A53" s="18"/>
      <c r="B53" s="19"/>
      <c r="C53" s="19"/>
      <c r="D53" s="19">
        <v>1</v>
      </c>
      <c r="E53" s="19"/>
      <c r="F53" s="19"/>
      <c r="G53" s="19"/>
      <c r="H53" s="19"/>
      <c r="I53" s="19"/>
      <c r="J53" s="19"/>
      <c r="K53" s="19"/>
      <c r="L53" s="19"/>
      <c r="M53" s="19"/>
      <c r="N53" s="19"/>
      <c r="O53" s="20"/>
      <c r="P53" s="20"/>
      <c r="Q53" s="20"/>
      <c r="R53" s="20"/>
      <c r="S53" s="22"/>
      <c r="Z53" s="141"/>
      <c r="AG53" s="142"/>
      <c r="AH53" s="142"/>
      <c r="AI53" s="142"/>
      <c r="AJ53" s="142"/>
    </row>
    <row r="54" spans="1:36">
      <c r="A54" s="18"/>
      <c r="B54" s="19"/>
      <c r="C54" s="19"/>
      <c r="D54" s="19"/>
      <c r="E54" s="19"/>
      <c r="F54" s="19"/>
      <c r="G54" s="19"/>
      <c r="H54" s="19"/>
      <c r="I54" s="19"/>
      <c r="J54" s="19"/>
      <c r="K54" s="19"/>
      <c r="L54" s="19"/>
      <c r="M54" s="19"/>
      <c r="N54" s="19"/>
      <c r="O54" s="20"/>
      <c r="P54" s="20"/>
      <c r="Q54" s="20"/>
      <c r="R54" s="20"/>
      <c r="S54" s="22"/>
      <c r="Z54" s="141"/>
      <c r="AG54" s="142"/>
      <c r="AH54" s="142"/>
      <c r="AI54" s="142"/>
      <c r="AJ54" s="142"/>
    </row>
    <row r="55" spans="1:36">
      <c r="A55" s="18"/>
      <c r="B55" s="19"/>
      <c r="C55" s="19"/>
      <c r="D55" s="19"/>
      <c r="E55" s="19"/>
      <c r="F55" s="19"/>
      <c r="G55" s="19"/>
      <c r="H55" s="19"/>
      <c r="I55" s="19"/>
      <c r="J55" s="19"/>
      <c r="K55" s="19"/>
      <c r="L55" s="19"/>
      <c r="M55" s="19"/>
      <c r="N55" s="19"/>
      <c r="O55" s="20"/>
      <c r="P55" s="20"/>
      <c r="Q55" s="20"/>
      <c r="R55" s="20"/>
      <c r="S55" s="22"/>
      <c r="Z55" s="141"/>
      <c r="AG55" s="142"/>
      <c r="AH55" s="142"/>
      <c r="AI55" s="142"/>
      <c r="AJ55" s="142"/>
    </row>
    <row r="56" spans="1:36">
      <c r="A56" s="18"/>
      <c r="B56" s="19"/>
      <c r="C56" s="19"/>
      <c r="D56" s="19"/>
      <c r="E56" s="19"/>
      <c r="F56" s="19"/>
      <c r="G56" s="19"/>
      <c r="H56" s="19"/>
      <c r="I56" s="19"/>
      <c r="J56" s="19"/>
      <c r="K56" s="19"/>
      <c r="L56" s="19"/>
      <c r="M56" s="19"/>
      <c r="N56" s="19"/>
      <c r="O56" s="20"/>
      <c r="P56" s="20"/>
      <c r="Q56" s="20"/>
      <c r="R56" s="20"/>
      <c r="S56" s="22"/>
      <c r="Z56" s="141"/>
      <c r="AG56" s="142"/>
      <c r="AH56" s="142"/>
      <c r="AI56" s="142"/>
      <c r="AJ56" s="142"/>
    </row>
    <row r="57" spans="1:36">
      <c r="A57" s="18"/>
      <c r="B57" s="19"/>
      <c r="C57" s="19"/>
      <c r="D57" s="19"/>
      <c r="E57" s="19"/>
      <c r="F57" s="19"/>
      <c r="G57" s="19"/>
      <c r="H57" s="19"/>
      <c r="I57" s="19"/>
      <c r="J57" s="19"/>
      <c r="K57" s="19"/>
      <c r="L57" s="19"/>
      <c r="M57" s="19"/>
      <c r="N57" s="19"/>
      <c r="O57" s="20"/>
      <c r="P57" s="20"/>
      <c r="Q57" s="20"/>
      <c r="R57" s="20"/>
      <c r="S57" s="22"/>
      <c r="Z57" s="141"/>
      <c r="AG57" s="142"/>
      <c r="AH57" s="142"/>
      <c r="AI57" s="142"/>
      <c r="AJ57" s="142"/>
    </row>
    <row r="58" spans="1:36">
      <c r="A58" s="18"/>
      <c r="B58" s="20"/>
      <c r="C58" s="20"/>
      <c r="D58" s="20"/>
      <c r="E58" s="20"/>
      <c r="F58" s="20"/>
      <c r="G58" s="20"/>
      <c r="H58" s="20"/>
      <c r="I58" s="20"/>
      <c r="J58" s="20"/>
      <c r="K58" s="20"/>
      <c r="L58" s="20"/>
      <c r="M58" s="20"/>
      <c r="N58" s="19"/>
      <c r="O58" s="20"/>
      <c r="P58" s="20"/>
      <c r="Q58" s="20"/>
      <c r="R58" s="20"/>
      <c r="S58" s="22"/>
      <c r="Z58" s="141"/>
      <c r="AG58" s="142"/>
      <c r="AH58" s="142"/>
      <c r="AI58" s="142"/>
      <c r="AJ58" s="142"/>
    </row>
    <row r="59" spans="1:36" ht="15.75" thickBot="1">
      <c r="A59" s="18"/>
      <c r="B59" s="20"/>
      <c r="C59" s="20"/>
      <c r="D59" s="20"/>
      <c r="E59" s="20"/>
      <c r="F59" s="20"/>
      <c r="G59" s="20"/>
      <c r="H59" s="20" t="s">
        <v>157</v>
      </c>
      <c r="I59" s="20"/>
      <c r="J59" s="19"/>
      <c r="K59" s="20"/>
      <c r="L59" s="20"/>
      <c r="M59" s="20"/>
      <c r="N59" s="174"/>
      <c r="O59" s="174"/>
      <c r="P59" s="174"/>
      <c r="Q59" s="174"/>
      <c r="R59" s="20" t="s">
        <v>158</v>
      </c>
      <c r="S59" s="22"/>
      <c r="Y59" s="11">
        <v>-2</v>
      </c>
      <c r="Z59" s="141">
        <f>IF(V59=TRUE,IF(V60=1,1,IF(V60=2,0,IF(V60=3,-1,IF(V60=4,0,0)))),0)+IF(V59=TRUE,IF(AND(N59&lt;=10,N59&lt;&gt;""),1,0),0)</f>
        <v>0</v>
      </c>
      <c r="AA59" s="11">
        <v>2</v>
      </c>
      <c r="AG59" s="142"/>
      <c r="AH59" s="142"/>
      <c r="AI59" s="142"/>
      <c r="AJ59" s="142"/>
    </row>
    <row r="60" spans="1:36">
      <c r="A60" s="18"/>
      <c r="B60" s="20"/>
      <c r="C60" s="20"/>
      <c r="D60" s="20"/>
      <c r="E60" s="20"/>
      <c r="F60" s="20"/>
      <c r="G60" s="20"/>
      <c r="H60" s="23"/>
      <c r="I60" s="23"/>
      <c r="J60" s="20"/>
      <c r="K60" s="20"/>
      <c r="L60" s="20"/>
      <c r="M60" s="20"/>
      <c r="N60" s="19"/>
      <c r="O60" s="20"/>
      <c r="P60" s="20"/>
      <c r="Q60" s="20"/>
      <c r="R60" s="20"/>
      <c r="S60" s="22"/>
      <c r="Z60" s="141"/>
      <c r="AG60" s="148"/>
      <c r="AH60" s="148"/>
      <c r="AI60" s="148">
        <f>IF(V60=1,AG12*(94%-Assumptions!Q7)*4,IF(V60=2,AG12*(90%-Assumptions!Q7),))</f>
        <v>0</v>
      </c>
      <c r="AJ60" s="142"/>
    </row>
    <row r="61" spans="1:36">
      <c r="A61" s="18"/>
      <c r="B61" s="20"/>
      <c r="C61" s="20"/>
      <c r="D61" s="20"/>
      <c r="E61" s="23"/>
      <c r="F61" s="23"/>
      <c r="G61" s="23"/>
      <c r="H61" s="20"/>
      <c r="I61" s="20"/>
      <c r="J61" s="23"/>
      <c r="K61" s="23"/>
      <c r="L61" s="23"/>
      <c r="M61" s="23"/>
      <c r="N61" s="23"/>
      <c r="O61" s="20"/>
      <c r="P61" s="20"/>
      <c r="Q61" s="20"/>
      <c r="R61" s="20"/>
      <c r="S61" s="22"/>
      <c r="Z61" s="141"/>
      <c r="AG61" s="142"/>
      <c r="AH61" s="142"/>
      <c r="AI61" s="142"/>
      <c r="AJ61" s="142"/>
    </row>
    <row r="62" spans="1:36">
      <c r="A62" s="18"/>
      <c r="B62" s="20"/>
      <c r="C62" s="20"/>
      <c r="D62" s="20"/>
      <c r="E62" s="20"/>
      <c r="F62" s="20"/>
      <c r="G62" s="20"/>
      <c r="H62" s="20"/>
      <c r="I62" s="20"/>
      <c r="J62" s="20"/>
      <c r="K62" s="20"/>
      <c r="L62" s="20"/>
      <c r="M62" s="20"/>
      <c r="N62" s="19"/>
      <c r="O62" s="20"/>
      <c r="P62" s="20"/>
      <c r="Q62" s="20"/>
      <c r="R62" s="20"/>
      <c r="S62" s="22"/>
      <c r="Z62" s="141"/>
      <c r="AG62" s="142"/>
      <c r="AH62" s="142"/>
      <c r="AI62" s="142"/>
      <c r="AJ62" s="142"/>
    </row>
    <row r="63" spans="1:36">
      <c r="A63" s="18"/>
      <c r="B63" s="20"/>
      <c r="C63" s="20"/>
      <c r="D63" s="20"/>
      <c r="E63" s="20"/>
      <c r="F63" s="20"/>
      <c r="G63" s="20"/>
      <c r="H63" s="20"/>
      <c r="I63" s="20"/>
      <c r="J63" s="20"/>
      <c r="K63" s="20"/>
      <c r="L63" s="20"/>
      <c r="M63" s="20"/>
      <c r="N63" s="19"/>
      <c r="O63" s="20"/>
      <c r="P63" s="20"/>
      <c r="Q63" s="20"/>
      <c r="R63" s="20"/>
      <c r="S63" s="22"/>
      <c r="Z63" s="141"/>
      <c r="AG63" s="142"/>
      <c r="AH63" s="142"/>
      <c r="AI63" s="142"/>
      <c r="AJ63" s="142"/>
    </row>
    <row r="64" spans="1:36">
      <c r="A64" s="18"/>
      <c r="B64" s="20"/>
      <c r="C64" s="20"/>
      <c r="D64" s="20"/>
      <c r="E64" s="20"/>
      <c r="F64" s="20"/>
      <c r="G64" s="20"/>
      <c r="H64" s="20"/>
      <c r="I64" s="20"/>
      <c r="J64" s="20"/>
      <c r="K64" s="20"/>
      <c r="L64" s="20"/>
      <c r="M64" s="20"/>
      <c r="N64" s="19"/>
      <c r="O64" s="20"/>
      <c r="P64" s="20"/>
      <c r="Q64" s="20"/>
      <c r="R64" s="20"/>
      <c r="S64" s="22"/>
      <c r="Z64" s="141"/>
      <c r="AG64" s="142"/>
      <c r="AH64" s="142"/>
      <c r="AI64" s="142"/>
      <c r="AJ64" s="142"/>
    </row>
    <row r="65" spans="1:36">
      <c r="A65" s="18"/>
      <c r="B65" s="20"/>
      <c r="C65" s="20"/>
      <c r="D65" s="20"/>
      <c r="E65" s="20"/>
      <c r="F65" s="20"/>
      <c r="G65" s="20"/>
      <c r="H65" s="20"/>
      <c r="I65" s="20"/>
      <c r="J65" s="20"/>
      <c r="K65" s="20"/>
      <c r="L65" s="20"/>
      <c r="M65" s="20"/>
      <c r="N65" s="19"/>
      <c r="O65" s="20"/>
      <c r="P65" s="20"/>
      <c r="Q65" s="20"/>
      <c r="R65" s="20"/>
      <c r="S65" s="22"/>
      <c r="Z65" s="141"/>
      <c r="AG65" s="142"/>
      <c r="AH65" s="142"/>
      <c r="AI65" s="142"/>
      <c r="AJ65" s="142"/>
    </row>
    <row r="66" spans="1:36">
      <c r="A66" s="18"/>
      <c r="B66" s="20"/>
      <c r="C66" s="20"/>
      <c r="D66" s="20"/>
      <c r="E66" s="20"/>
      <c r="F66" s="20"/>
      <c r="G66" s="20"/>
      <c r="H66" s="19"/>
      <c r="I66" s="20"/>
      <c r="J66" s="20"/>
      <c r="K66" s="20"/>
      <c r="L66" s="20"/>
      <c r="M66" s="20"/>
      <c r="N66" s="19"/>
      <c r="O66" s="20"/>
      <c r="P66" s="20"/>
      <c r="Q66" s="20"/>
      <c r="R66" s="20"/>
      <c r="S66" s="22"/>
      <c r="Z66" s="141"/>
      <c r="AG66" s="142"/>
      <c r="AH66" s="142"/>
      <c r="AI66" s="142"/>
      <c r="AJ66" s="142"/>
    </row>
    <row r="67" spans="1:36">
      <c r="A67" s="18"/>
      <c r="B67" s="19"/>
      <c r="C67" s="20"/>
      <c r="D67" s="21"/>
      <c r="E67" s="20"/>
      <c r="F67" s="20"/>
      <c r="G67" s="20"/>
      <c r="H67" s="19"/>
      <c r="I67" s="19"/>
      <c r="J67" s="20"/>
      <c r="K67" s="20"/>
      <c r="L67" s="20"/>
      <c r="M67" s="20"/>
      <c r="N67" s="19"/>
      <c r="O67" s="20"/>
      <c r="P67" s="20"/>
      <c r="Q67" s="20"/>
      <c r="R67" s="20"/>
      <c r="S67" s="22"/>
      <c r="Z67" s="141"/>
      <c r="AG67" s="142"/>
      <c r="AH67" s="142"/>
      <c r="AI67" s="142"/>
      <c r="AJ67" s="142"/>
    </row>
    <row r="68" spans="1:36" ht="15.75" thickBot="1">
      <c r="A68" s="54"/>
      <c r="B68" s="19"/>
      <c r="C68" s="19"/>
      <c r="D68" s="19"/>
      <c r="E68" s="19"/>
      <c r="F68" s="19"/>
      <c r="G68" s="19"/>
      <c r="H68" s="55" t="s">
        <v>159</v>
      </c>
      <c r="I68" s="55"/>
      <c r="J68" s="56"/>
      <c r="K68" s="55"/>
      <c r="L68" s="55"/>
      <c r="M68" s="55"/>
      <c r="N68" s="187"/>
      <c r="O68" s="187"/>
      <c r="P68" s="187"/>
      <c r="Q68" s="187"/>
      <c r="R68" s="20" t="s">
        <v>158</v>
      </c>
      <c r="S68" s="22"/>
      <c r="Y68" s="11">
        <v>-1</v>
      </c>
      <c r="Z68" s="141">
        <f>IF(V68=TRUE,IF(V69=1,1,IF(V69=2,0,IF(V69=3,-1,IF(V69=4,0,0)))),0)++IF(V68=TRUE,IF(AND(N68&lt;=10,N68&lt;&gt;""),1,0),0)</f>
        <v>0</v>
      </c>
      <c r="AA68" s="11">
        <v>2</v>
      </c>
      <c r="AG68" s="148">
        <f>IF(V69=1,AG12*(94%-Assumptions!Q7)*4,IF(V69=2,AG12*(90%-Assumptions!Q7),))</f>
        <v>0</v>
      </c>
      <c r="AH68" s="148"/>
      <c r="AI68" s="148"/>
      <c r="AJ68" s="142"/>
    </row>
    <row r="69" spans="1:36">
      <c r="A69" s="54"/>
      <c r="B69" s="19"/>
      <c r="C69" s="19"/>
      <c r="D69" s="19"/>
      <c r="E69" s="19"/>
      <c r="F69" s="19"/>
      <c r="G69" s="19"/>
      <c r="H69" s="19"/>
      <c r="I69" s="19"/>
      <c r="J69" s="55"/>
      <c r="K69" s="55"/>
      <c r="L69" s="20"/>
      <c r="M69" s="20"/>
      <c r="N69" s="19"/>
      <c r="O69" s="20"/>
      <c r="P69" s="20"/>
      <c r="Q69" s="20"/>
      <c r="R69" s="20"/>
      <c r="S69" s="22"/>
      <c r="Z69" s="141"/>
      <c r="AG69" s="142"/>
      <c r="AH69" s="142"/>
      <c r="AI69" s="142"/>
      <c r="AJ69" s="142"/>
    </row>
    <row r="70" spans="1:36">
      <c r="A70" s="54"/>
      <c r="B70" s="19"/>
      <c r="C70" s="19"/>
      <c r="D70" s="19"/>
      <c r="E70" s="19"/>
      <c r="F70" s="19"/>
      <c r="G70" s="19"/>
      <c r="H70" s="19"/>
      <c r="I70" s="19"/>
      <c r="J70" s="20"/>
      <c r="K70" s="20"/>
      <c r="L70" s="20"/>
      <c r="M70" s="20"/>
      <c r="N70" s="19"/>
      <c r="O70" s="20"/>
      <c r="P70" s="20"/>
      <c r="Q70" s="20"/>
      <c r="R70" s="20"/>
      <c r="S70" s="22"/>
      <c r="Z70" s="141"/>
      <c r="AG70" s="142"/>
      <c r="AH70" s="142"/>
      <c r="AI70" s="142"/>
      <c r="AJ70" s="142"/>
    </row>
    <row r="71" spans="1:36">
      <c r="A71" s="54"/>
      <c r="B71" s="19"/>
      <c r="C71" s="19"/>
      <c r="D71" s="19"/>
      <c r="E71" s="19"/>
      <c r="F71" s="19"/>
      <c r="G71" s="19"/>
      <c r="H71" s="19"/>
      <c r="I71" s="19"/>
      <c r="J71" s="20"/>
      <c r="K71" s="20"/>
      <c r="L71" s="20"/>
      <c r="M71" s="20"/>
      <c r="N71" s="19"/>
      <c r="O71" s="20"/>
      <c r="P71" s="20"/>
      <c r="Q71" s="20"/>
      <c r="R71" s="20"/>
      <c r="S71" s="22"/>
      <c r="Z71" s="141"/>
      <c r="AG71" s="142"/>
      <c r="AH71" s="142"/>
      <c r="AI71" s="142"/>
      <c r="AJ71" s="142"/>
    </row>
    <row r="72" spans="1:36">
      <c r="A72" s="54"/>
      <c r="B72" s="19"/>
      <c r="C72" s="19"/>
      <c r="D72" s="19"/>
      <c r="E72" s="19"/>
      <c r="F72" s="19"/>
      <c r="G72" s="19"/>
      <c r="H72" s="19"/>
      <c r="I72" s="19"/>
      <c r="J72" s="20"/>
      <c r="K72" s="20"/>
      <c r="L72" s="20"/>
      <c r="M72" s="20"/>
      <c r="N72" s="19"/>
      <c r="O72" s="20"/>
      <c r="P72" s="20"/>
      <c r="Q72" s="20"/>
      <c r="R72" s="20"/>
      <c r="S72" s="22"/>
      <c r="Z72" s="141"/>
      <c r="AG72" s="142"/>
      <c r="AH72" s="142"/>
      <c r="AI72" s="142"/>
      <c r="AJ72" s="142"/>
    </row>
    <row r="73" spans="1:36">
      <c r="A73" s="54"/>
      <c r="B73" s="19"/>
      <c r="C73" s="19"/>
      <c r="D73" s="19"/>
      <c r="E73" s="19"/>
      <c r="F73" s="19"/>
      <c r="G73" s="19"/>
      <c r="H73" s="19"/>
      <c r="I73" s="19"/>
      <c r="J73" s="20"/>
      <c r="K73" s="20"/>
      <c r="L73" s="20"/>
      <c r="M73" s="20"/>
      <c r="N73" s="19"/>
      <c r="O73" s="20"/>
      <c r="P73" s="20"/>
      <c r="Q73" s="20"/>
      <c r="R73" s="20"/>
      <c r="S73" s="22"/>
      <c r="Z73" s="141"/>
      <c r="AG73" s="142"/>
      <c r="AH73" s="142"/>
      <c r="AI73" s="142"/>
      <c r="AJ73" s="142"/>
    </row>
    <row r="74" spans="1:36">
      <c r="A74" s="54"/>
      <c r="B74" s="19"/>
      <c r="C74" s="19"/>
      <c r="D74" s="19"/>
      <c r="E74" s="19"/>
      <c r="F74" s="19"/>
      <c r="G74" s="19"/>
      <c r="H74" s="19"/>
      <c r="I74" s="19"/>
      <c r="J74" s="20"/>
      <c r="K74" s="20"/>
      <c r="L74" s="20"/>
      <c r="M74" s="20"/>
      <c r="N74" s="19"/>
      <c r="O74" s="20"/>
      <c r="P74" s="20"/>
      <c r="Q74" s="20"/>
      <c r="R74" s="20"/>
      <c r="S74" s="22"/>
      <c r="Z74" s="141"/>
      <c r="AG74" s="142"/>
      <c r="AH74" s="142"/>
      <c r="AI74" s="142"/>
      <c r="AJ74" s="142"/>
    </row>
    <row r="75" spans="1:36">
      <c r="A75" s="57"/>
      <c r="B75" s="56"/>
      <c r="C75" s="56"/>
      <c r="D75" s="21"/>
      <c r="E75" s="20"/>
      <c r="F75" s="20"/>
      <c r="G75" s="20"/>
      <c r="H75" s="56"/>
      <c r="I75" s="55"/>
      <c r="J75" s="20"/>
      <c r="K75" s="20"/>
      <c r="L75" s="20"/>
      <c r="M75" s="20"/>
      <c r="N75" s="19"/>
      <c r="O75" s="20"/>
      <c r="P75" s="20"/>
      <c r="Q75" s="20"/>
      <c r="R75" s="20"/>
      <c r="S75" s="22"/>
      <c r="Z75" s="141"/>
      <c r="AG75" s="148" t="b">
        <f>IF(V76=TRUE,-AG12)</f>
        <v>0</v>
      </c>
      <c r="AH75" s="148" t="b">
        <f>IF(V76=TRUE,AG12*(99%-Assumptions!Q7))</f>
        <v>0</v>
      </c>
      <c r="AI75" s="148"/>
      <c r="AJ75" s="142"/>
    </row>
    <row r="76" spans="1:36" ht="15.75" thickBot="1">
      <c r="A76" s="57"/>
      <c r="B76" s="56" t="b">
        <v>1</v>
      </c>
      <c r="C76" s="56" t="s">
        <v>54</v>
      </c>
      <c r="D76" s="58"/>
      <c r="E76" s="55"/>
      <c r="F76" s="55"/>
      <c r="G76" s="55"/>
      <c r="H76" s="55" t="s">
        <v>159</v>
      </c>
      <c r="I76" s="55"/>
      <c r="J76" s="56"/>
      <c r="K76" s="55"/>
      <c r="L76" s="55"/>
      <c r="M76" s="55"/>
      <c r="N76" s="187"/>
      <c r="O76" s="187"/>
      <c r="P76" s="187"/>
      <c r="Q76" s="187"/>
      <c r="R76" s="20" t="s">
        <v>158</v>
      </c>
      <c r="S76" s="22"/>
      <c r="Y76" s="11">
        <v>-1</v>
      </c>
      <c r="Z76" s="141">
        <f>IF(V76=TRUE,2,0)+IF(V76=TRUE,IF(AND(N76&lt;&gt;"",N76&lt;=10),1,0),0)</f>
        <v>0</v>
      </c>
      <c r="AA76" s="11">
        <v>0</v>
      </c>
      <c r="AG76" s="142"/>
      <c r="AH76" s="142"/>
      <c r="AI76" s="142"/>
      <c r="AJ76" s="142"/>
    </row>
    <row r="77" spans="1:36">
      <c r="A77" s="18"/>
      <c r="B77" s="20"/>
      <c r="C77" s="20"/>
      <c r="D77" s="20"/>
      <c r="E77" s="20"/>
      <c r="F77" s="20"/>
      <c r="G77" s="20"/>
      <c r="H77" s="20"/>
      <c r="I77" s="20"/>
      <c r="J77" s="20"/>
      <c r="K77" s="20"/>
      <c r="L77" s="20"/>
      <c r="M77" s="20"/>
      <c r="N77" s="19"/>
      <c r="O77" s="20"/>
      <c r="P77" s="20"/>
      <c r="Q77" s="20"/>
      <c r="R77" s="20"/>
      <c r="S77" s="22"/>
      <c r="Z77" s="141"/>
      <c r="AG77" s="142"/>
      <c r="AH77" s="142"/>
      <c r="AI77" s="142"/>
      <c r="AJ77" s="142"/>
    </row>
    <row r="78" spans="1:36" ht="15.75" thickBot="1">
      <c r="A78" s="18"/>
      <c r="B78" s="20"/>
      <c r="C78" s="20"/>
      <c r="D78" s="20"/>
      <c r="E78" s="20"/>
      <c r="F78" s="20"/>
      <c r="G78" s="20"/>
      <c r="H78" s="20" t="s">
        <v>160</v>
      </c>
      <c r="I78" s="20"/>
      <c r="J78" s="19"/>
      <c r="K78" s="20"/>
      <c r="L78" s="20"/>
      <c r="M78" s="20"/>
      <c r="N78" s="174"/>
      <c r="O78" s="174"/>
      <c r="P78" s="174"/>
      <c r="Q78" s="174"/>
      <c r="R78" s="20" t="s">
        <v>158</v>
      </c>
      <c r="S78" s="22"/>
      <c r="Y78" s="11">
        <v>0</v>
      </c>
      <c r="Z78" s="141">
        <f>IF(V78=TRUE,IF(V79=1,1,IF(V79=2,2,IF(V79=3,2,IF(V79=4,0,0)))),0)++IF(V78=TRUE,IF(AND(N78&lt;=10,N78&lt;&gt;""),1,0),0)</f>
        <v>0</v>
      </c>
      <c r="AA78" s="11">
        <v>3</v>
      </c>
      <c r="AF78" s="140">
        <f>AG12/Assumptions!Q7</f>
        <v>0</v>
      </c>
      <c r="AG78" s="149" t="b">
        <f>IF(V79&gt;0,AF78)</f>
        <v>0</v>
      </c>
      <c r="AH78" s="149">
        <f>IF(V79=1,AF78/Assumptions!Q9*-1,IF(V79=2,AF78/Assumptions!Q10*-1,IF(V79=3,AF78/Assumptions!Q11*-1,IF(V79=4,AF78/Assumptions!Q9*-1,))))</f>
        <v>0</v>
      </c>
      <c r="AI78" s="148"/>
      <c r="AJ78" s="142"/>
    </row>
    <row r="79" spans="1:36">
      <c r="A79" s="18"/>
      <c r="B79" s="20"/>
      <c r="C79" s="20"/>
      <c r="D79" s="20"/>
      <c r="E79" s="20"/>
      <c r="F79" s="20"/>
      <c r="G79" s="20"/>
      <c r="H79" s="20"/>
      <c r="I79" s="20"/>
      <c r="J79" s="20"/>
      <c r="K79" s="20"/>
      <c r="L79" s="20"/>
      <c r="M79" s="20"/>
      <c r="N79" s="19"/>
      <c r="O79" s="20"/>
      <c r="P79" s="20"/>
      <c r="Q79" s="20"/>
      <c r="R79" s="20"/>
      <c r="S79" s="22"/>
      <c r="Z79" s="141"/>
      <c r="AG79" s="142"/>
      <c r="AH79" s="142"/>
      <c r="AI79" s="142"/>
      <c r="AJ79" s="142"/>
    </row>
    <row r="80" spans="1:36">
      <c r="A80" s="18"/>
      <c r="B80" s="20"/>
      <c r="C80" s="20"/>
      <c r="D80" s="20"/>
      <c r="E80" s="20"/>
      <c r="F80" s="20"/>
      <c r="G80" s="20"/>
      <c r="H80" s="20"/>
      <c r="I80" s="20"/>
      <c r="J80" s="20"/>
      <c r="K80" s="20"/>
      <c r="L80" s="20"/>
      <c r="M80" s="20"/>
      <c r="N80" s="19"/>
      <c r="O80" s="20"/>
      <c r="P80" s="20"/>
      <c r="Q80" s="20"/>
      <c r="R80" s="20"/>
      <c r="S80" s="22"/>
      <c r="Z80" s="141"/>
      <c r="AG80" s="142"/>
      <c r="AH80" s="142"/>
      <c r="AI80" s="142"/>
      <c r="AJ80" s="142"/>
    </row>
    <row r="81" spans="1:36">
      <c r="A81" s="18"/>
      <c r="B81" s="20"/>
      <c r="C81" s="20"/>
      <c r="D81" s="20"/>
      <c r="E81" s="20"/>
      <c r="F81" s="20"/>
      <c r="G81" s="20"/>
      <c r="H81" s="20"/>
      <c r="I81" s="20"/>
      <c r="J81" s="20"/>
      <c r="K81" s="20"/>
      <c r="L81" s="20"/>
      <c r="M81" s="20"/>
      <c r="N81" s="19"/>
      <c r="O81" s="20"/>
      <c r="P81" s="20"/>
      <c r="Q81" s="20"/>
      <c r="R81" s="20"/>
      <c r="S81" s="22"/>
      <c r="Z81" s="141"/>
      <c r="AG81" s="142"/>
      <c r="AH81" s="142"/>
      <c r="AI81" s="142"/>
      <c r="AJ81" s="142"/>
    </row>
    <row r="82" spans="1:36">
      <c r="A82" s="18"/>
      <c r="B82" s="20"/>
      <c r="C82" s="20"/>
      <c r="D82" s="20"/>
      <c r="E82" s="20"/>
      <c r="F82" s="20"/>
      <c r="G82" s="20"/>
      <c r="H82" s="20"/>
      <c r="I82" s="20"/>
      <c r="J82" s="20"/>
      <c r="K82" s="20"/>
      <c r="L82" s="20"/>
      <c r="M82" s="20"/>
      <c r="N82" s="19"/>
      <c r="O82" s="20"/>
      <c r="P82" s="20"/>
      <c r="Q82" s="20"/>
      <c r="R82" s="20"/>
      <c r="S82" s="22"/>
      <c r="Z82" s="141"/>
      <c r="AG82" s="142"/>
      <c r="AH82" s="142"/>
      <c r="AI82" s="142"/>
      <c r="AJ82" s="142"/>
    </row>
    <row r="83" spans="1:36">
      <c r="A83" s="18"/>
      <c r="B83" s="20"/>
      <c r="C83" s="20"/>
      <c r="D83" s="20"/>
      <c r="E83" s="20"/>
      <c r="F83" s="20"/>
      <c r="G83" s="20"/>
      <c r="H83" s="20"/>
      <c r="I83" s="20"/>
      <c r="J83" s="20"/>
      <c r="K83" s="20"/>
      <c r="L83" s="20"/>
      <c r="M83" s="20"/>
      <c r="N83" s="19"/>
      <c r="O83" s="20"/>
      <c r="P83" s="20"/>
      <c r="Q83" s="20"/>
      <c r="R83" s="20"/>
      <c r="S83" s="22"/>
      <c r="Z83" s="141"/>
      <c r="AG83" s="142"/>
      <c r="AH83" s="142"/>
      <c r="AI83" s="142"/>
      <c r="AJ83" s="142"/>
    </row>
    <row r="84" spans="1:36">
      <c r="A84" s="18"/>
      <c r="B84" s="20"/>
      <c r="C84" s="20"/>
      <c r="D84" s="20"/>
      <c r="E84" s="20"/>
      <c r="F84" s="20"/>
      <c r="G84" s="20"/>
      <c r="H84" s="20"/>
      <c r="I84" s="20"/>
      <c r="J84" s="20"/>
      <c r="K84" s="20"/>
      <c r="L84" s="20"/>
      <c r="M84" s="20"/>
      <c r="N84" s="19"/>
      <c r="O84" s="20"/>
      <c r="P84" s="20"/>
      <c r="Q84" s="20"/>
      <c r="R84" s="20"/>
      <c r="S84" s="22"/>
      <c r="Z84" s="141"/>
      <c r="AG84" s="142"/>
      <c r="AH84" s="142"/>
      <c r="AI84" s="142"/>
      <c r="AJ84" s="142"/>
    </row>
    <row r="85" spans="1:36">
      <c r="A85" s="18"/>
      <c r="B85" s="19"/>
      <c r="C85" s="20"/>
      <c r="D85" s="21"/>
      <c r="E85" s="20"/>
      <c r="F85" s="20"/>
      <c r="G85" s="20"/>
      <c r="H85" s="19"/>
      <c r="I85" s="20"/>
      <c r="J85" s="20"/>
      <c r="K85" s="20"/>
      <c r="L85" s="20"/>
      <c r="M85" s="20"/>
      <c r="N85" s="19"/>
      <c r="O85" s="20"/>
      <c r="P85" s="20"/>
      <c r="Q85" s="20"/>
      <c r="R85" s="20"/>
      <c r="S85" s="22"/>
      <c r="Y85" s="11">
        <v>0</v>
      </c>
      <c r="Z85" s="141">
        <f>IF(V85=TRUE,1,0)</f>
        <v>0</v>
      </c>
      <c r="AA85" s="11">
        <v>1</v>
      </c>
      <c r="AG85" s="147"/>
      <c r="AH85" s="147"/>
      <c r="AI85" s="147"/>
      <c r="AJ85" s="142"/>
    </row>
    <row r="86" spans="1:36">
      <c r="A86" s="18"/>
      <c r="B86" s="20"/>
      <c r="C86" s="20"/>
      <c r="D86" s="21"/>
      <c r="E86" s="20"/>
      <c r="F86" s="20"/>
      <c r="G86" s="20"/>
      <c r="H86" s="19"/>
      <c r="I86" s="20"/>
      <c r="J86" s="20"/>
      <c r="K86" s="20"/>
      <c r="L86" s="20"/>
      <c r="M86" s="20"/>
      <c r="N86" s="19"/>
      <c r="O86" s="20"/>
      <c r="P86" s="20"/>
      <c r="Q86" s="20"/>
      <c r="R86" s="20"/>
      <c r="S86" s="22"/>
      <c r="Z86" s="141"/>
      <c r="AG86" s="146"/>
      <c r="AH86" s="146"/>
      <c r="AI86" s="146"/>
      <c r="AJ86" s="142"/>
    </row>
    <row r="87" spans="1:36">
      <c r="A87" s="18"/>
      <c r="B87" s="20"/>
      <c r="C87" s="20"/>
      <c r="D87" s="21"/>
      <c r="E87" s="20"/>
      <c r="F87" s="20"/>
      <c r="G87" s="20"/>
      <c r="H87" s="19"/>
      <c r="I87" s="20"/>
      <c r="J87" s="20"/>
      <c r="K87" s="20"/>
      <c r="L87" s="20"/>
      <c r="M87" s="20"/>
      <c r="N87" s="19"/>
      <c r="O87" s="20"/>
      <c r="P87" s="20"/>
      <c r="Q87" s="20"/>
      <c r="R87" s="20"/>
      <c r="S87" s="22"/>
      <c r="Y87" s="11">
        <v>0</v>
      </c>
      <c r="Z87" s="141">
        <f>IF(V87=TRUE,2,0)</f>
        <v>0</v>
      </c>
      <c r="AA87" s="11">
        <v>2</v>
      </c>
      <c r="AG87" s="147"/>
      <c r="AH87" s="147"/>
      <c r="AI87" s="147"/>
      <c r="AJ87" s="142"/>
    </row>
    <row r="88" spans="1:36">
      <c r="A88" s="18"/>
      <c r="B88" s="20"/>
      <c r="C88" s="20"/>
      <c r="D88" s="21"/>
      <c r="E88" s="20"/>
      <c r="F88" s="20"/>
      <c r="G88" s="20"/>
      <c r="H88" s="19"/>
      <c r="I88" s="20"/>
      <c r="J88" s="20"/>
      <c r="K88" s="20"/>
      <c r="L88" s="20"/>
      <c r="M88" s="20"/>
      <c r="N88" s="19"/>
      <c r="O88" s="20"/>
      <c r="P88" s="20"/>
      <c r="Q88" s="20"/>
      <c r="R88" s="20"/>
      <c r="S88" s="22"/>
      <c r="Z88" s="141"/>
      <c r="AG88" s="142"/>
      <c r="AH88" s="142"/>
      <c r="AI88" s="142"/>
      <c r="AJ88" s="142"/>
    </row>
    <row r="89" spans="1:36">
      <c r="A89" s="18"/>
      <c r="B89" s="20"/>
      <c r="C89" s="20"/>
      <c r="D89" s="21"/>
      <c r="E89" s="20"/>
      <c r="F89" s="20"/>
      <c r="G89" s="20"/>
      <c r="H89" s="19"/>
      <c r="I89" s="20"/>
      <c r="J89" s="20"/>
      <c r="K89" s="20"/>
      <c r="L89" s="20"/>
      <c r="M89" s="20"/>
      <c r="N89" s="19"/>
      <c r="O89" s="20"/>
      <c r="P89" s="20"/>
      <c r="Q89" s="20"/>
      <c r="R89" s="20"/>
      <c r="S89" s="22"/>
      <c r="Z89" s="141">
        <f>IF(V89=TRUE,0,0)</f>
        <v>0</v>
      </c>
      <c r="AG89" s="142"/>
      <c r="AH89" s="142"/>
      <c r="AI89" s="142"/>
      <c r="AJ89" s="142"/>
    </row>
    <row r="90" spans="1:36">
      <c r="A90" s="18"/>
      <c r="B90" s="20"/>
      <c r="C90" s="20"/>
      <c r="D90" s="21"/>
      <c r="E90" s="20"/>
      <c r="F90" s="20"/>
      <c r="G90" s="20"/>
      <c r="H90" s="19"/>
      <c r="I90" s="20"/>
      <c r="J90" s="20"/>
      <c r="K90" s="20"/>
      <c r="L90" s="20"/>
      <c r="M90" s="20"/>
      <c r="N90" s="19"/>
      <c r="O90" s="20"/>
      <c r="P90" s="20"/>
      <c r="Q90" s="20"/>
      <c r="R90" s="20"/>
      <c r="S90" s="22"/>
      <c r="Z90" s="141"/>
      <c r="AG90" s="142"/>
      <c r="AH90" s="142"/>
      <c r="AI90" s="142"/>
      <c r="AJ90" s="142"/>
    </row>
    <row r="91" spans="1:36">
      <c r="A91" s="24"/>
      <c r="B91" s="25"/>
      <c r="C91" s="26"/>
      <c r="D91" s="27"/>
      <c r="E91" s="26"/>
      <c r="F91" s="26"/>
      <c r="G91" s="26"/>
      <c r="H91" s="27"/>
      <c r="I91" s="27"/>
      <c r="J91" s="26"/>
      <c r="K91" s="26"/>
      <c r="L91" s="26"/>
      <c r="M91" s="26"/>
      <c r="N91" s="25"/>
      <c r="O91" s="26"/>
      <c r="P91" s="26"/>
      <c r="Q91" s="26"/>
      <c r="R91" s="26"/>
      <c r="S91" s="28"/>
      <c r="Z91" s="141"/>
      <c r="AG91" s="142"/>
      <c r="AH91" s="142"/>
      <c r="AI91" s="142"/>
      <c r="AJ91" s="142"/>
    </row>
    <row r="92" spans="1:36" ht="21" customHeight="1">
      <c r="A92" s="18" t="s">
        <v>161</v>
      </c>
      <c r="B92" s="19"/>
      <c r="C92" s="20"/>
      <c r="D92" s="21"/>
      <c r="E92" s="20"/>
      <c r="F92" s="20"/>
      <c r="G92" s="20"/>
      <c r="H92" s="19"/>
      <c r="I92" s="20"/>
      <c r="J92" s="20"/>
      <c r="K92" s="20"/>
      <c r="L92" s="20"/>
      <c r="M92" s="20"/>
      <c r="N92" s="19"/>
      <c r="O92" s="20"/>
      <c r="P92" s="20"/>
      <c r="Q92" s="20"/>
      <c r="R92" s="20"/>
      <c r="S92" s="22"/>
      <c r="Z92" s="141"/>
      <c r="AG92" s="142"/>
      <c r="AH92" s="142"/>
      <c r="AI92" s="142"/>
      <c r="AJ92" s="142"/>
    </row>
    <row r="93" spans="1:36">
      <c r="A93" s="18"/>
      <c r="B93" s="19"/>
      <c r="C93" s="20"/>
      <c r="D93" s="21"/>
      <c r="E93" s="20"/>
      <c r="F93" s="20"/>
      <c r="G93" s="20"/>
      <c r="H93" s="19"/>
      <c r="I93" s="19"/>
      <c r="J93" s="20"/>
      <c r="K93" s="20"/>
      <c r="L93" s="20"/>
      <c r="M93" s="20"/>
      <c r="N93" s="19"/>
      <c r="O93" s="20"/>
      <c r="P93" s="20"/>
      <c r="Q93" s="20"/>
      <c r="R93" s="20"/>
      <c r="S93" s="22"/>
      <c r="W93" s="11">
        <v>0</v>
      </c>
      <c r="Z93" s="141">
        <f>IF(V93=1,2,IF(V93=2,1,IF(V93=3,0,0)))</f>
        <v>0</v>
      </c>
      <c r="AC93" s="11">
        <v>2</v>
      </c>
      <c r="AG93" s="148">
        <f>IF(V93=1,$AG$12*Assumptions!Q15,IF(V93=2,$AG$12*Assumptions!Q16,))</f>
        <v>0</v>
      </c>
      <c r="AH93" s="148"/>
      <c r="AI93" s="148"/>
      <c r="AJ93" s="142"/>
    </row>
    <row r="94" spans="1:36">
      <c r="A94" s="18"/>
      <c r="B94" s="19"/>
      <c r="C94" s="19"/>
      <c r="D94" s="19"/>
      <c r="E94" s="19"/>
      <c r="F94" s="19"/>
      <c r="G94" s="19"/>
      <c r="H94" s="19"/>
      <c r="I94" s="19"/>
      <c r="J94" s="19"/>
      <c r="K94" s="19"/>
      <c r="L94" s="19"/>
      <c r="M94" s="19"/>
      <c r="N94" s="19"/>
      <c r="O94" s="19"/>
      <c r="P94" s="20"/>
      <c r="Q94" s="20"/>
      <c r="R94" s="20"/>
      <c r="S94" s="22"/>
      <c r="Z94" s="141"/>
      <c r="AG94" s="142"/>
      <c r="AH94" s="142"/>
      <c r="AI94" s="142"/>
      <c r="AJ94" s="142"/>
    </row>
    <row r="95" spans="1:36">
      <c r="A95" s="18"/>
      <c r="B95" s="19"/>
      <c r="C95" s="20"/>
      <c r="D95" s="21"/>
      <c r="E95" s="20"/>
      <c r="F95" s="20"/>
      <c r="G95" s="20"/>
      <c r="H95" s="19"/>
      <c r="I95" s="20"/>
      <c r="J95" s="20"/>
      <c r="K95" s="20"/>
      <c r="L95" s="20"/>
      <c r="M95" s="20"/>
      <c r="N95" s="19"/>
      <c r="O95" s="20"/>
      <c r="P95" s="20"/>
      <c r="Q95" s="20"/>
      <c r="R95" s="20"/>
      <c r="S95" s="22"/>
      <c r="T95" s="15"/>
      <c r="U95" s="15"/>
      <c r="V95" s="16"/>
      <c r="W95" s="15"/>
      <c r="X95" s="10"/>
      <c r="Z95" s="141"/>
      <c r="AG95" s="142"/>
      <c r="AH95" s="142"/>
      <c r="AI95" s="142"/>
      <c r="AJ95" s="142"/>
    </row>
    <row r="96" spans="1:36" ht="27" customHeight="1">
      <c r="A96" s="188" t="s">
        <v>162</v>
      </c>
      <c r="B96" s="189"/>
      <c r="C96" s="189"/>
      <c r="D96" s="189"/>
      <c r="E96" s="189"/>
      <c r="F96" s="189"/>
      <c r="G96" s="189"/>
      <c r="H96" s="189"/>
      <c r="I96" s="189"/>
      <c r="J96" s="189"/>
      <c r="K96" s="189"/>
      <c r="L96" s="189"/>
      <c r="M96" s="189"/>
      <c r="N96" s="189"/>
      <c r="O96" s="189"/>
      <c r="P96" s="189"/>
      <c r="Q96" s="189"/>
      <c r="R96" s="189"/>
      <c r="S96" s="190"/>
      <c r="T96" s="15"/>
      <c r="U96" s="15"/>
      <c r="V96" s="16"/>
      <c r="W96" s="15"/>
      <c r="X96" s="10"/>
      <c r="Z96" s="141"/>
      <c r="AG96" s="142"/>
      <c r="AH96" s="142"/>
      <c r="AI96" s="142"/>
      <c r="AJ96" s="142"/>
    </row>
    <row r="97" spans="1:36">
      <c r="A97" s="191"/>
      <c r="B97" s="192"/>
      <c r="C97" s="192"/>
      <c r="D97" s="192"/>
      <c r="E97" s="192"/>
      <c r="F97" s="192"/>
      <c r="G97" s="192"/>
      <c r="H97" s="192"/>
      <c r="I97" s="192"/>
      <c r="J97" s="192"/>
      <c r="K97" s="192"/>
      <c r="L97" s="192"/>
      <c r="M97" s="192"/>
      <c r="N97" s="192"/>
      <c r="O97" s="192"/>
      <c r="P97" s="192"/>
      <c r="Q97" s="192"/>
      <c r="R97" s="192"/>
      <c r="S97" s="193"/>
      <c r="T97" s="15"/>
      <c r="U97" s="15"/>
      <c r="V97" s="16"/>
      <c r="W97" s="15"/>
      <c r="X97" s="10"/>
      <c r="Z97" s="141"/>
      <c r="AG97" s="148" t="b">
        <f>IF(V98=1,$AG$12*Assumptions!Q18)</f>
        <v>0</v>
      </c>
      <c r="AH97" s="148"/>
      <c r="AI97" s="148"/>
      <c r="AJ97" s="142"/>
    </row>
    <row r="98" spans="1:36">
      <c r="A98" s="59"/>
      <c r="B98" s="60"/>
      <c r="C98" s="60"/>
      <c r="D98" s="60"/>
      <c r="E98" s="60"/>
      <c r="F98" s="60"/>
      <c r="G98" s="60"/>
      <c r="H98" s="60"/>
      <c r="I98" s="60"/>
      <c r="J98" s="60"/>
      <c r="K98" s="60"/>
      <c r="L98" s="60"/>
      <c r="M98" s="60"/>
      <c r="N98" s="60"/>
      <c r="O98" s="60"/>
      <c r="P98" s="60"/>
      <c r="Q98" s="60"/>
      <c r="R98" s="60"/>
      <c r="S98" s="61"/>
      <c r="W98" s="11">
        <v>-1</v>
      </c>
      <c r="Z98" s="141">
        <f>IF(V98=1,1,IF(V98=2,-1,IF(V98=3,0,0)))</f>
        <v>0</v>
      </c>
      <c r="AC98" s="11">
        <v>1</v>
      </c>
      <c r="AG98" s="142"/>
      <c r="AH98" s="142"/>
      <c r="AI98" s="142"/>
      <c r="AJ98" s="142"/>
    </row>
    <row r="99" spans="1:36">
      <c r="A99" s="54"/>
      <c r="B99" s="19"/>
      <c r="C99" s="19"/>
      <c r="D99" s="19"/>
      <c r="E99" s="19"/>
      <c r="F99" s="19"/>
      <c r="G99" s="19"/>
      <c r="H99" s="19"/>
      <c r="I99" s="19"/>
      <c r="J99" s="19"/>
      <c r="K99" s="19"/>
      <c r="L99" s="19"/>
      <c r="M99" s="19"/>
      <c r="N99" s="19"/>
      <c r="O99" s="19"/>
      <c r="P99" s="19"/>
      <c r="Q99" s="19"/>
      <c r="R99" s="19"/>
      <c r="S99" s="62"/>
      <c r="Z99" s="141"/>
      <c r="AG99" s="142"/>
      <c r="AH99" s="142"/>
      <c r="AI99" s="142"/>
      <c r="AJ99" s="142"/>
    </row>
    <row r="100" spans="1:36" ht="15.75" thickBot="1">
      <c r="A100" s="54"/>
      <c r="B100" s="19"/>
      <c r="C100" s="19"/>
      <c r="D100" s="19"/>
      <c r="E100" s="19"/>
      <c r="F100" s="19"/>
      <c r="G100" s="19"/>
      <c r="H100" s="19"/>
      <c r="I100" s="19"/>
      <c r="J100" s="19"/>
      <c r="K100" s="19"/>
      <c r="L100" s="19"/>
      <c r="M100" s="19"/>
      <c r="N100" s="19"/>
      <c r="O100" s="19"/>
      <c r="P100" s="19"/>
      <c r="Q100" s="19"/>
      <c r="R100" s="19"/>
      <c r="S100" s="62"/>
      <c r="Z100" s="141"/>
      <c r="AG100" s="142"/>
      <c r="AH100" s="142"/>
      <c r="AI100" s="142"/>
      <c r="AJ100" s="142"/>
    </row>
    <row r="101" spans="1:36" ht="27" customHeight="1" thickBot="1">
      <c r="A101" s="178" t="s">
        <v>261</v>
      </c>
      <c r="B101" s="179"/>
      <c r="C101" s="179"/>
      <c r="D101" s="179"/>
      <c r="E101" s="179"/>
      <c r="F101" s="179"/>
      <c r="G101" s="179"/>
      <c r="H101" s="179"/>
      <c r="I101" s="179"/>
      <c r="J101" s="179"/>
      <c r="K101" s="179"/>
      <c r="L101" s="179"/>
      <c r="M101" s="179"/>
      <c r="N101" s="179"/>
      <c r="O101" s="179"/>
      <c r="P101" s="179"/>
      <c r="Q101" s="179"/>
      <c r="R101" s="179"/>
      <c r="S101" s="180"/>
      <c r="Z101" s="141"/>
      <c r="AG101" s="142"/>
      <c r="AH101" s="142"/>
      <c r="AI101" s="142"/>
      <c r="AJ101" s="142"/>
    </row>
    <row r="102" spans="1:36">
      <c r="A102" s="18" t="s">
        <v>302</v>
      </c>
      <c r="B102" s="19"/>
      <c r="C102" s="20"/>
      <c r="D102" s="21"/>
      <c r="E102" s="20"/>
      <c r="F102" s="20"/>
      <c r="G102" s="20"/>
      <c r="H102" s="19"/>
      <c r="I102" s="20"/>
      <c r="J102" s="20"/>
      <c r="K102" s="20"/>
      <c r="L102" s="20"/>
      <c r="M102" s="20"/>
      <c r="N102" s="19"/>
      <c r="O102" s="20"/>
      <c r="P102" s="20"/>
      <c r="Q102" s="20"/>
      <c r="R102" s="20"/>
      <c r="S102" s="22"/>
      <c r="Z102" s="141"/>
      <c r="AG102" s="148">
        <f>IF(V106=1,N110*Assumptions!Q20,IF(V106=2,N110*Assumptions!Q21,))</f>
        <v>0</v>
      </c>
      <c r="AH102" s="148"/>
      <c r="AI102" s="148"/>
      <c r="AJ102" s="142"/>
    </row>
    <row r="103" spans="1:36">
      <c r="A103" s="18"/>
      <c r="B103" s="19"/>
      <c r="C103" s="20"/>
      <c r="D103" s="21"/>
      <c r="E103" s="20"/>
      <c r="F103" s="20"/>
      <c r="G103" s="20"/>
      <c r="H103" s="19"/>
      <c r="I103" s="20"/>
      <c r="J103" s="20"/>
      <c r="K103" s="20"/>
      <c r="L103" s="20"/>
      <c r="M103" s="20"/>
      <c r="N103" s="19"/>
      <c r="O103" s="20"/>
      <c r="P103" s="20"/>
      <c r="Q103" s="20"/>
      <c r="R103" s="20"/>
      <c r="S103" s="22"/>
      <c r="W103" s="11">
        <v>0</v>
      </c>
      <c r="Z103" s="141">
        <f>IF(V103=1,2,IF(V103=2,0,))</f>
        <v>0</v>
      </c>
      <c r="AC103" s="11">
        <v>2</v>
      </c>
      <c r="AG103" s="142"/>
      <c r="AH103" s="142"/>
      <c r="AI103" s="142"/>
      <c r="AJ103" s="142"/>
    </row>
    <row r="104" spans="1:36">
      <c r="A104" s="18"/>
      <c r="B104" s="19"/>
      <c r="C104" s="20"/>
      <c r="D104" s="21"/>
      <c r="E104" s="20"/>
      <c r="F104" s="20"/>
      <c r="G104" s="20"/>
      <c r="H104" s="19"/>
      <c r="I104" s="20"/>
      <c r="J104" s="20"/>
      <c r="K104" s="20"/>
      <c r="L104" s="20"/>
      <c r="M104" s="20"/>
      <c r="N104" s="19"/>
      <c r="O104" s="20"/>
      <c r="P104" s="20"/>
      <c r="Q104" s="20"/>
      <c r="R104" s="20"/>
      <c r="S104" s="22"/>
      <c r="Z104" s="141"/>
      <c r="AG104" s="142"/>
      <c r="AH104" s="142"/>
      <c r="AI104" s="142"/>
      <c r="AJ104" s="142"/>
    </row>
    <row r="105" spans="1:36">
      <c r="A105" s="18"/>
      <c r="B105" s="19"/>
      <c r="C105" s="20"/>
      <c r="D105" s="21"/>
      <c r="E105" s="20"/>
      <c r="F105" s="20"/>
      <c r="G105" s="20"/>
      <c r="H105" s="19"/>
      <c r="I105" s="20"/>
      <c r="J105" s="20"/>
      <c r="K105" s="20"/>
      <c r="L105" s="20"/>
      <c r="M105" s="20"/>
      <c r="N105" s="19"/>
      <c r="O105" s="20"/>
      <c r="P105" s="20"/>
      <c r="Q105" s="20"/>
      <c r="R105" s="20"/>
      <c r="S105" s="22"/>
      <c r="Z105" s="141"/>
      <c r="AG105" s="142"/>
      <c r="AH105" s="142"/>
      <c r="AI105" s="142"/>
      <c r="AJ105" s="142"/>
    </row>
    <row r="106" spans="1:36" ht="21" customHeight="1">
      <c r="A106" s="18" t="s">
        <v>304</v>
      </c>
      <c r="B106" s="19"/>
      <c r="C106" s="20"/>
      <c r="D106" s="21"/>
      <c r="E106" s="20"/>
      <c r="F106" s="20"/>
      <c r="G106" s="20"/>
      <c r="H106" s="19"/>
      <c r="I106" s="20"/>
      <c r="J106" s="20"/>
      <c r="K106" s="20"/>
      <c r="L106" s="20"/>
      <c r="M106" s="20"/>
      <c r="N106" s="19"/>
      <c r="O106" s="20"/>
      <c r="P106" s="20"/>
      <c r="Q106" s="20"/>
      <c r="R106" s="20"/>
      <c r="S106" s="22"/>
      <c r="W106" s="11">
        <v>0</v>
      </c>
      <c r="Z106" s="141">
        <f>IF(V103=2,0,IF(V106=1,3,IF(V106=2,3,IF(V106=3,0,0))))</f>
        <v>0</v>
      </c>
      <c r="AC106" s="11">
        <v>3</v>
      </c>
      <c r="AG106" s="142"/>
      <c r="AH106" s="142"/>
      <c r="AI106" s="142"/>
      <c r="AJ106" s="142"/>
    </row>
    <row r="107" spans="1:36">
      <c r="A107" s="18"/>
      <c r="B107" s="19"/>
      <c r="C107" s="20"/>
      <c r="D107" s="21"/>
      <c r="E107" s="20"/>
      <c r="F107" s="20"/>
      <c r="G107" s="20"/>
      <c r="H107" s="19"/>
      <c r="I107" s="20"/>
      <c r="J107" s="20"/>
      <c r="K107" s="20"/>
      <c r="L107" s="20"/>
      <c r="M107" s="20"/>
      <c r="N107" s="19"/>
      <c r="O107" s="20"/>
      <c r="P107" s="20"/>
      <c r="Q107" s="20"/>
      <c r="R107" s="20"/>
      <c r="S107" s="22"/>
      <c r="Z107" s="141"/>
      <c r="AG107" s="142"/>
      <c r="AH107" s="142"/>
      <c r="AI107" s="142"/>
      <c r="AJ107" s="142"/>
    </row>
    <row r="108" spans="1:36">
      <c r="A108" s="18"/>
      <c r="B108" s="19"/>
      <c r="C108" s="20"/>
      <c r="D108" s="21"/>
      <c r="E108" s="20"/>
      <c r="F108" s="20"/>
      <c r="G108" s="20"/>
      <c r="H108" s="19"/>
      <c r="I108" s="20"/>
      <c r="J108" s="20"/>
      <c r="K108" s="20"/>
      <c r="L108" s="20"/>
      <c r="M108" s="20"/>
      <c r="N108" s="19"/>
      <c r="O108" s="20"/>
      <c r="P108" s="20"/>
      <c r="Q108" s="20"/>
      <c r="R108" s="20"/>
      <c r="S108" s="22"/>
      <c r="Z108" s="141"/>
      <c r="AG108" s="142"/>
      <c r="AH108" s="142"/>
      <c r="AI108" s="142"/>
      <c r="AJ108" s="142"/>
    </row>
    <row r="109" spans="1:36">
      <c r="A109" s="18"/>
      <c r="B109" s="19"/>
      <c r="C109" s="20"/>
      <c r="D109" s="21"/>
      <c r="E109" s="20"/>
      <c r="F109" s="20"/>
      <c r="G109" s="20"/>
      <c r="H109" s="19"/>
      <c r="I109" s="20"/>
      <c r="J109" s="20"/>
      <c r="K109" s="20"/>
      <c r="L109" s="20"/>
      <c r="M109" s="20"/>
      <c r="N109" s="19"/>
      <c r="O109" s="20"/>
      <c r="P109" s="20"/>
      <c r="Q109" s="20"/>
      <c r="R109" s="20"/>
      <c r="S109" s="22"/>
      <c r="Z109" s="141"/>
      <c r="AG109" s="142"/>
      <c r="AH109" s="142"/>
      <c r="AI109" s="142"/>
      <c r="AJ109" s="142"/>
    </row>
    <row r="110" spans="1:36" ht="15.75" thickBot="1">
      <c r="A110" s="18" t="s">
        <v>164</v>
      </c>
      <c r="B110" s="19"/>
      <c r="C110" s="20"/>
      <c r="D110" s="21"/>
      <c r="E110" s="20"/>
      <c r="F110" s="20"/>
      <c r="G110" s="20"/>
      <c r="H110" s="19"/>
      <c r="I110" s="20"/>
      <c r="J110" s="20"/>
      <c r="K110" s="20"/>
      <c r="L110" s="20"/>
      <c r="M110" s="20"/>
      <c r="N110" s="174"/>
      <c r="O110" s="174"/>
      <c r="P110" s="174"/>
      <c r="Q110" s="174"/>
      <c r="R110" s="20" t="s">
        <v>165</v>
      </c>
      <c r="S110" s="22"/>
      <c r="Z110" s="141"/>
      <c r="AG110" s="142"/>
      <c r="AH110" s="142"/>
      <c r="AI110" s="142"/>
      <c r="AJ110" s="142"/>
    </row>
    <row r="111" spans="1:36">
      <c r="A111" s="24"/>
      <c r="B111" s="25"/>
      <c r="C111" s="26"/>
      <c r="D111" s="27"/>
      <c r="E111" s="26"/>
      <c r="F111" s="26"/>
      <c r="G111" s="26"/>
      <c r="H111" s="25"/>
      <c r="I111" s="26"/>
      <c r="J111" s="26"/>
      <c r="K111" s="26"/>
      <c r="L111" s="26"/>
      <c r="M111" s="26"/>
      <c r="N111" s="25"/>
      <c r="O111" s="26"/>
      <c r="P111" s="26"/>
      <c r="Q111" s="26"/>
      <c r="R111" s="26"/>
      <c r="S111" s="28"/>
      <c r="Z111" s="141"/>
      <c r="AG111" s="142"/>
      <c r="AH111" s="142"/>
      <c r="AI111" s="142"/>
      <c r="AJ111" s="142"/>
    </row>
    <row r="112" spans="1:36" ht="18.75" customHeight="1">
      <c r="A112" s="18" t="s">
        <v>166</v>
      </c>
      <c r="B112" s="19"/>
      <c r="C112" s="20"/>
      <c r="D112" s="21"/>
      <c r="E112" s="20"/>
      <c r="F112" s="20"/>
      <c r="G112" s="20"/>
      <c r="H112" s="19"/>
      <c r="I112" s="20"/>
      <c r="J112" s="20"/>
      <c r="K112" s="20"/>
      <c r="L112" s="20"/>
      <c r="M112" s="20"/>
      <c r="N112" s="19"/>
      <c r="O112" s="20"/>
      <c r="P112" s="20"/>
      <c r="Q112" s="20"/>
      <c r="R112" s="20"/>
      <c r="S112" s="22"/>
      <c r="Z112" s="141"/>
      <c r="AG112" s="148"/>
      <c r="AH112" s="148">
        <f>Assumptions!Q23*N120</f>
        <v>0</v>
      </c>
      <c r="AI112" s="148"/>
      <c r="AJ112" s="142"/>
    </row>
    <row r="113" spans="1:36">
      <c r="A113" s="18"/>
      <c r="B113" s="19"/>
      <c r="C113" s="20"/>
      <c r="D113" s="21"/>
      <c r="E113" s="20"/>
      <c r="F113" s="20"/>
      <c r="G113" s="20"/>
      <c r="H113" s="19"/>
      <c r="I113" s="20"/>
      <c r="J113" s="20"/>
      <c r="K113" s="20"/>
      <c r="L113" s="20"/>
      <c r="M113" s="20"/>
      <c r="N113" s="19"/>
      <c r="O113" s="20"/>
      <c r="P113" s="20"/>
      <c r="Q113" s="20"/>
      <c r="R113" s="20"/>
      <c r="S113" s="22"/>
      <c r="W113" s="11">
        <v>0</v>
      </c>
      <c r="Z113" s="141">
        <f>IF(V113=1,5,IF(V113=2,0,))</f>
        <v>0</v>
      </c>
      <c r="AC113" s="11">
        <v>5</v>
      </c>
      <c r="AG113" s="142"/>
      <c r="AH113" s="142"/>
      <c r="AI113" s="142"/>
      <c r="AJ113" s="142"/>
    </row>
    <row r="114" spans="1:36">
      <c r="A114" s="18"/>
      <c r="B114" s="19"/>
      <c r="C114" s="20"/>
      <c r="D114" s="21"/>
      <c r="E114" s="20"/>
      <c r="F114" s="20"/>
      <c r="G114" s="20"/>
      <c r="H114" s="19"/>
      <c r="I114" s="20"/>
      <c r="J114" s="20"/>
      <c r="K114" s="20"/>
      <c r="L114" s="20"/>
      <c r="M114" s="20"/>
      <c r="N114" s="19"/>
      <c r="O114" s="20"/>
      <c r="P114" s="20"/>
      <c r="Q114" s="20"/>
      <c r="R114" s="20"/>
      <c r="S114" s="22"/>
      <c r="Z114" s="141"/>
      <c r="AG114" s="142"/>
      <c r="AH114" s="142"/>
      <c r="AI114" s="142"/>
      <c r="AJ114" s="142"/>
    </row>
    <row r="115" spans="1:36">
      <c r="A115" s="18"/>
      <c r="B115" s="19"/>
      <c r="C115" s="20"/>
      <c r="D115" s="21"/>
      <c r="E115" s="20"/>
      <c r="F115" s="20"/>
      <c r="G115" s="20"/>
      <c r="H115" s="19"/>
      <c r="I115" s="20"/>
      <c r="J115" s="20"/>
      <c r="K115" s="20"/>
      <c r="L115" s="20"/>
      <c r="M115" s="20"/>
      <c r="N115" s="19"/>
      <c r="O115" s="20"/>
      <c r="P115" s="20"/>
      <c r="Q115" s="20"/>
      <c r="R115" s="20"/>
      <c r="S115" s="22"/>
      <c r="Z115" s="141"/>
      <c r="AG115" s="142"/>
      <c r="AH115" s="142"/>
      <c r="AI115" s="142"/>
      <c r="AJ115" s="142"/>
    </row>
    <row r="116" spans="1:36" ht="21" customHeight="1">
      <c r="A116" s="70" t="s">
        <v>167</v>
      </c>
      <c r="B116" s="19"/>
      <c r="C116" s="20"/>
      <c r="D116" s="21"/>
      <c r="E116" s="20"/>
      <c r="F116" s="20"/>
      <c r="G116" s="20"/>
      <c r="H116" s="19"/>
      <c r="I116" s="20"/>
      <c r="J116" s="20"/>
      <c r="K116" s="20"/>
      <c r="L116" s="20"/>
      <c r="M116" s="20"/>
      <c r="N116" s="19"/>
      <c r="O116" s="20"/>
      <c r="P116" s="20"/>
      <c r="Q116" s="20"/>
      <c r="R116" s="20"/>
      <c r="S116" s="22"/>
      <c r="Z116" s="141"/>
      <c r="AG116" s="142"/>
      <c r="AH116" s="142"/>
      <c r="AI116" s="142"/>
      <c r="AJ116" s="142"/>
    </row>
    <row r="117" spans="1:36">
      <c r="A117" s="18"/>
      <c r="B117" s="19"/>
      <c r="C117" s="20"/>
      <c r="D117" s="21"/>
      <c r="E117" s="20"/>
      <c r="F117" s="20"/>
      <c r="G117" s="20"/>
      <c r="H117" s="19"/>
      <c r="I117" s="20"/>
      <c r="J117" s="20"/>
      <c r="K117" s="20"/>
      <c r="L117" s="20"/>
      <c r="M117" s="20"/>
      <c r="N117" s="19"/>
      <c r="O117" s="20"/>
      <c r="P117" s="20"/>
      <c r="Q117" s="20"/>
      <c r="R117" s="20"/>
      <c r="S117" s="22"/>
      <c r="W117" s="11">
        <v>0</v>
      </c>
      <c r="Z117" s="141">
        <f>IF(V113=2,0,IF(V117=1,1,IF(V117=2,0,IF(V117=3,0,0))))</f>
        <v>0</v>
      </c>
      <c r="AC117" s="11">
        <v>1</v>
      </c>
      <c r="AG117" s="142"/>
      <c r="AH117" s="142"/>
      <c r="AI117" s="142"/>
      <c r="AJ117" s="142"/>
    </row>
    <row r="118" spans="1:36">
      <c r="A118" s="18"/>
      <c r="B118" s="19"/>
      <c r="C118" s="20"/>
      <c r="D118" s="21"/>
      <c r="E118" s="20"/>
      <c r="F118" s="20"/>
      <c r="G118" s="20"/>
      <c r="H118" s="19"/>
      <c r="I118" s="20"/>
      <c r="J118" s="20"/>
      <c r="K118" s="20"/>
      <c r="L118" s="20"/>
      <c r="M118" s="20"/>
      <c r="N118" s="19"/>
      <c r="O118" s="20"/>
      <c r="P118" s="20"/>
      <c r="Q118" s="20"/>
      <c r="R118" s="20"/>
      <c r="S118" s="22"/>
      <c r="Z118" s="141"/>
      <c r="AG118" s="142"/>
      <c r="AH118" s="142"/>
      <c r="AI118" s="142"/>
      <c r="AJ118" s="142"/>
    </row>
    <row r="119" spans="1:36">
      <c r="A119" s="18"/>
      <c r="B119" s="19"/>
      <c r="C119" s="20"/>
      <c r="D119" s="21"/>
      <c r="E119" s="20"/>
      <c r="F119" s="20"/>
      <c r="G119" s="20"/>
      <c r="H119" s="19"/>
      <c r="I119" s="20"/>
      <c r="J119" s="20"/>
      <c r="K119" s="20"/>
      <c r="L119" s="20"/>
      <c r="M119" s="20"/>
      <c r="N119" s="19"/>
      <c r="O119" s="20"/>
      <c r="P119" s="20"/>
      <c r="Q119" s="20"/>
      <c r="R119" s="20"/>
      <c r="S119" s="22"/>
      <c r="Z119" s="141"/>
      <c r="AG119" s="142"/>
      <c r="AH119" s="142"/>
      <c r="AI119" s="142"/>
      <c r="AJ119" s="142"/>
    </row>
    <row r="120" spans="1:36" ht="15.75" thickBot="1">
      <c r="A120" s="18" t="s">
        <v>168</v>
      </c>
      <c r="B120" s="19"/>
      <c r="C120" s="20"/>
      <c r="D120" s="21"/>
      <c r="E120" s="20"/>
      <c r="F120" s="20"/>
      <c r="G120" s="20"/>
      <c r="H120" s="19"/>
      <c r="I120" s="20"/>
      <c r="J120" s="20"/>
      <c r="K120" s="20"/>
      <c r="L120" s="20"/>
      <c r="M120" s="20"/>
      <c r="N120" s="174"/>
      <c r="O120" s="174"/>
      <c r="P120" s="174"/>
      <c r="Q120" s="174"/>
      <c r="R120" s="20" t="s">
        <v>165</v>
      </c>
      <c r="S120" s="22"/>
      <c r="Z120" s="141"/>
      <c r="AG120" s="142"/>
      <c r="AH120" s="142"/>
      <c r="AI120" s="142"/>
      <c r="AJ120" s="142"/>
    </row>
    <row r="121" spans="1:36" ht="15.75" thickBot="1">
      <c r="A121" s="18"/>
      <c r="B121" s="19"/>
      <c r="C121" s="20"/>
      <c r="D121" s="21"/>
      <c r="E121" s="20"/>
      <c r="F121" s="20"/>
      <c r="G121" s="20"/>
      <c r="H121" s="19"/>
      <c r="I121" s="20"/>
      <c r="J121" s="20"/>
      <c r="K121" s="20"/>
      <c r="L121" s="20"/>
      <c r="M121" s="20"/>
      <c r="N121" s="19"/>
      <c r="O121" s="20"/>
      <c r="P121" s="20"/>
      <c r="Q121" s="20"/>
      <c r="R121" s="20"/>
      <c r="S121" s="22"/>
      <c r="Z121" s="141"/>
      <c r="AG121" s="142"/>
      <c r="AH121" s="142"/>
      <c r="AI121" s="142"/>
      <c r="AJ121" s="142"/>
    </row>
    <row r="122" spans="1:36" ht="20.25" customHeight="1" thickBot="1">
      <c r="A122" s="178" t="s">
        <v>264</v>
      </c>
      <c r="B122" s="179"/>
      <c r="C122" s="179"/>
      <c r="D122" s="179"/>
      <c r="E122" s="179"/>
      <c r="F122" s="179"/>
      <c r="G122" s="179"/>
      <c r="H122" s="179"/>
      <c r="I122" s="179"/>
      <c r="J122" s="179"/>
      <c r="K122" s="179"/>
      <c r="L122" s="179"/>
      <c r="M122" s="179"/>
      <c r="N122" s="179"/>
      <c r="O122" s="179"/>
      <c r="P122" s="179"/>
      <c r="Q122" s="179"/>
      <c r="R122" s="179"/>
      <c r="S122" s="180"/>
      <c r="Z122" s="141"/>
      <c r="AG122" s="142"/>
      <c r="AH122" s="142"/>
      <c r="AI122" s="142"/>
      <c r="AJ122" s="142"/>
    </row>
    <row r="123" spans="1:36">
      <c r="A123" s="18" t="s">
        <v>169</v>
      </c>
      <c r="B123" s="19"/>
      <c r="C123" s="20"/>
      <c r="D123" s="21"/>
      <c r="E123" s="20"/>
      <c r="F123" s="20"/>
      <c r="G123" s="20"/>
      <c r="H123" s="19"/>
      <c r="I123" s="20"/>
      <c r="J123" s="20"/>
      <c r="K123" s="20"/>
      <c r="L123" s="20"/>
      <c r="M123" s="20"/>
      <c r="N123" s="19"/>
      <c r="O123" s="20"/>
      <c r="P123" s="20"/>
      <c r="Q123" s="20"/>
      <c r="R123" s="20"/>
      <c r="S123" s="22"/>
      <c r="Z123" s="141"/>
      <c r="AG123" s="150"/>
      <c r="AH123" s="151">
        <f>IF(V124=2,$AH$12*Assumptions!Q26,IF(V124=3,$AH$12*Assumptions!Q25,))</f>
        <v>0</v>
      </c>
      <c r="AI123" s="150"/>
      <c r="AJ123" s="142"/>
    </row>
    <row r="124" spans="1:36">
      <c r="A124" s="18"/>
      <c r="B124" s="19"/>
      <c r="C124" s="20"/>
      <c r="D124" s="21"/>
      <c r="E124" s="20"/>
      <c r="F124" s="20"/>
      <c r="G124" s="20"/>
      <c r="H124" s="19"/>
      <c r="I124" s="20"/>
      <c r="J124" s="20"/>
      <c r="K124" s="20"/>
      <c r="L124" s="20"/>
      <c r="M124" s="20"/>
      <c r="N124" s="19"/>
      <c r="O124" s="20"/>
      <c r="P124" s="20"/>
      <c r="Q124" s="20"/>
      <c r="R124" s="20"/>
      <c r="S124" s="22"/>
      <c r="W124" s="11">
        <v>0</v>
      </c>
      <c r="Z124" s="141">
        <f>IF(V124=1,0,IF(V124=2,1,IF(V124=3,2,IF(V124=4,0,0))))</f>
        <v>0</v>
      </c>
      <c r="AC124" s="11">
        <v>2</v>
      </c>
      <c r="AG124" s="142"/>
      <c r="AH124" s="142"/>
      <c r="AI124" s="142"/>
      <c r="AJ124" s="142"/>
    </row>
    <row r="125" spans="1:36">
      <c r="A125" s="18"/>
      <c r="B125" s="19"/>
      <c r="C125" s="20"/>
      <c r="D125" s="21"/>
      <c r="E125" s="20"/>
      <c r="F125" s="20"/>
      <c r="G125" s="20"/>
      <c r="H125" s="19"/>
      <c r="I125" s="20"/>
      <c r="J125" s="20"/>
      <c r="K125" s="20"/>
      <c r="L125" s="20"/>
      <c r="M125" s="20"/>
      <c r="N125" s="19"/>
      <c r="O125" s="20"/>
      <c r="P125" s="20"/>
      <c r="Q125" s="20"/>
      <c r="R125" s="20"/>
      <c r="S125" s="22"/>
      <c r="Z125" s="141"/>
      <c r="AG125" s="142"/>
      <c r="AH125" s="142"/>
      <c r="AI125" s="142"/>
      <c r="AJ125" s="142"/>
    </row>
    <row r="126" spans="1:36">
      <c r="A126" s="18"/>
      <c r="B126" s="19"/>
      <c r="C126" s="20"/>
      <c r="D126" s="21"/>
      <c r="E126" s="20"/>
      <c r="F126" s="20"/>
      <c r="G126" s="20"/>
      <c r="H126" s="19"/>
      <c r="I126" s="20"/>
      <c r="J126" s="20"/>
      <c r="K126" s="20"/>
      <c r="L126" s="20"/>
      <c r="M126" s="20"/>
      <c r="N126" s="19"/>
      <c r="O126" s="20"/>
      <c r="P126" s="20"/>
      <c r="Q126" s="20"/>
      <c r="R126" s="20"/>
      <c r="S126" s="22"/>
      <c r="Z126" s="141"/>
      <c r="AG126" s="142"/>
      <c r="AH126" s="142"/>
      <c r="AI126" s="142"/>
      <c r="AJ126" s="142"/>
    </row>
    <row r="127" spans="1:36">
      <c r="A127" s="18"/>
      <c r="B127" s="19"/>
      <c r="C127" s="20"/>
      <c r="D127" s="21"/>
      <c r="E127" s="20"/>
      <c r="F127" s="20"/>
      <c r="G127" s="20"/>
      <c r="H127" s="19"/>
      <c r="I127" s="20"/>
      <c r="J127" s="20"/>
      <c r="K127" s="20"/>
      <c r="L127" s="20"/>
      <c r="M127" s="20"/>
      <c r="N127" s="19"/>
      <c r="O127" s="20"/>
      <c r="P127" s="20"/>
      <c r="Q127" s="20"/>
      <c r="R127" s="20"/>
      <c r="S127" s="22"/>
      <c r="Z127" s="141"/>
      <c r="AG127" s="142"/>
      <c r="AH127" s="142"/>
      <c r="AI127" s="142"/>
      <c r="AJ127" s="142"/>
    </row>
    <row r="128" spans="1:36" ht="15.75" thickBot="1">
      <c r="A128" s="18"/>
      <c r="B128" s="19"/>
      <c r="C128" s="20"/>
      <c r="D128" s="21"/>
      <c r="E128" s="20"/>
      <c r="F128" s="20"/>
      <c r="G128" s="20"/>
      <c r="H128" s="19"/>
      <c r="I128" s="20"/>
      <c r="J128" s="20"/>
      <c r="K128" s="20"/>
      <c r="L128" s="20"/>
      <c r="M128" s="20"/>
      <c r="N128" s="19"/>
      <c r="O128" s="20"/>
      <c r="P128" s="20"/>
      <c r="Q128" s="20"/>
      <c r="R128" s="20"/>
      <c r="S128" s="22"/>
      <c r="Z128" s="141"/>
      <c r="AG128" s="142"/>
      <c r="AH128" s="142"/>
      <c r="AI128" s="142"/>
      <c r="AJ128" s="142"/>
    </row>
    <row r="129" spans="1:36" ht="21.75" customHeight="1">
      <c r="A129" s="194" t="s">
        <v>265</v>
      </c>
      <c r="B129" s="195"/>
      <c r="C129" s="195"/>
      <c r="D129" s="195"/>
      <c r="E129" s="195"/>
      <c r="F129" s="195"/>
      <c r="G129" s="195"/>
      <c r="H129" s="195"/>
      <c r="I129" s="195"/>
      <c r="J129" s="195"/>
      <c r="K129" s="195"/>
      <c r="L129" s="195"/>
      <c r="M129" s="195"/>
      <c r="N129" s="195"/>
      <c r="O129" s="195"/>
      <c r="P129" s="195"/>
      <c r="Q129" s="195"/>
      <c r="R129" s="195"/>
      <c r="S129" s="196"/>
      <c r="Z129" s="141"/>
      <c r="AG129" s="142"/>
      <c r="AH129" s="142"/>
      <c r="AI129" s="142"/>
      <c r="AJ129" s="142"/>
    </row>
    <row r="130" spans="1:36">
      <c r="A130" s="18" t="s">
        <v>170</v>
      </c>
      <c r="B130" s="19"/>
      <c r="C130" s="20"/>
      <c r="D130" s="21"/>
      <c r="E130" s="20"/>
      <c r="F130" s="20"/>
      <c r="G130" s="20"/>
      <c r="H130" s="19"/>
      <c r="I130" s="20"/>
      <c r="J130" s="20"/>
      <c r="K130" s="20"/>
      <c r="L130" s="20"/>
      <c r="M130" s="20"/>
      <c r="N130" s="19"/>
      <c r="O130" s="20"/>
      <c r="P130" s="20"/>
      <c r="Q130" s="20"/>
      <c r="R130" s="20"/>
      <c r="S130" s="22"/>
      <c r="Z130" s="141"/>
      <c r="AG130" s="142"/>
      <c r="AH130" s="142"/>
      <c r="AI130" s="142"/>
      <c r="AJ130" s="142"/>
    </row>
    <row r="131" spans="1:36">
      <c r="A131" s="18" t="s">
        <v>171</v>
      </c>
      <c r="B131" s="19"/>
      <c r="C131" s="20"/>
      <c r="D131" s="21"/>
      <c r="E131" s="20"/>
      <c r="F131" s="20"/>
      <c r="G131" s="20"/>
      <c r="H131" s="19"/>
      <c r="I131" s="20"/>
      <c r="J131" s="20"/>
      <c r="K131" s="20"/>
      <c r="L131" s="20"/>
      <c r="M131" s="20"/>
      <c r="N131" s="19"/>
      <c r="O131" s="20"/>
      <c r="P131" s="20"/>
      <c r="Q131" s="20"/>
      <c r="R131" s="20"/>
      <c r="S131" s="22"/>
      <c r="W131" s="11">
        <v>-1</v>
      </c>
      <c r="Z131" s="141">
        <f>IF(V167=TRUE,0,ROUND(IF(AB131&gt;0,(SUM(Y132:Y163)/AB131),0),0))</f>
        <v>0</v>
      </c>
      <c r="AA131" s="8">
        <f>IF(V132=TRUE,IF(P132&lt;=10,P134,0),0)+IF(V139=TRUE,IF(P137&lt;=10,P139,0),0)+IF(V144=TRUE,IF(P142&lt;=10,P144,0),0)+IF(V149=TRUE,IF(P147&lt;=10,P149,0),0)+IF(V154=TRUE,IF(P152&lt;=10,P154,0),0)+IF(V159=TRUE,IF(P157&lt;=10,P159,0),0)+IF(V164=TRUE,IF(P162&lt;=10,P164,0),0)</f>
        <v>0</v>
      </c>
      <c r="AB131" s="9">
        <f>COUNTIF(V132:V164,TRUE)</f>
        <v>0</v>
      </c>
      <c r="AC131" s="11">
        <v>3</v>
      </c>
      <c r="AG131" s="142"/>
      <c r="AH131" s="142"/>
      <c r="AI131" s="142"/>
      <c r="AJ131" s="142"/>
    </row>
    <row r="132" spans="1:36">
      <c r="A132" s="18"/>
      <c r="B132" s="19"/>
      <c r="C132" s="20"/>
      <c r="D132" s="21"/>
      <c r="E132" s="20"/>
      <c r="F132" s="20"/>
      <c r="G132" s="20"/>
      <c r="H132" s="19"/>
      <c r="I132" s="20"/>
      <c r="J132" s="20"/>
      <c r="K132" s="20"/>
      <c r="L132" s="20"/>
      <c r="M132" s="20"/>
      <c r="N132" s="19"/>
      <c r="O132" s="20"/>
      <c r="P132" s="20"/>
      <c r="Q132" s="20"/>
      <c r="R132" s="20"/>
      <c r="S132" s="22"/>
      <c r="Y132" s="11">
        <f>IF(V134=TRUE,IF(V133=1,3,IF(V133=2,2,IF(V133=3,1,0))),0)</f>
        <v>0</v>
      </c>
      <c r="Z132" s="141"/>
      <c r="AG132" s="150"/>
      <c r="AH132" s="151">
        <f>IF(V133=1,Assumptions!Q32-Assumptions!Q29,IF(V133=2,Assumptions!Q32-Assumptions!Q30,IF(V133=3,Assumptions!Q32-Assumptions!Q31,)))</f>
        <v>0</v>
      </c>
      <c r="AI132" s="150"/>
      <c r="AJ132" s="142"/>
    </row>
    <row r="133" spans="1:36">
      <c r="A133" s="18"/>
      <c r="B133" s="19"/>
      <c r="C133" s="20"/>
      <c r="D133" s="21"/>
      <c r="E133" s="20"/>
      <c r="F133" s="20"/>
      <c r="G133" s="20"/>
      <c r="H133" s="19"/>
      <c r="I133" s="20"/>
      <c r="J133" s="20"/>
      <c r="K133" s="20"/>
      <c r="L133" s="19"/>
      <c r="M133" s="20"/>
      <c r="N133" s="20"/>
      <c r="O133" s="20"/>
      <c r="P133" s="23"/>
      <c r="Q133" s="23"/>
      <c r="R133" s="20"/>
      <c r="S133" s="22"/>
      <c r="Z133" s="141"/>
      <c r="AG133" s="142"/>
      <c r="AH133" s="142"/>
      <c r="AI133" s="142"/>
      <c r="AJ133" s="142"/>
    </row>
    <row r="134" spans="1:36">
      <c r="A134" s="18"/>
      <c r="B134" s="19"/>
      <c r="C134" s="20"/>
      <c r="D134" s="21"/>
      <c r="E134" s="20"/>
      <c r="F134" s="20"/>
      <c r="G134" s="20"/>
      <c r="H134" s="19"/>
      <c r="I134" s="20"/>
      <c r="J134" s="20"/>
      <c r="K134" s="20"/>
      <c r="L134" s="19"/>
      <c r="M134" s="20"/>
      <c r="N134" s="20"/>
      <c r="O134" s="20"/>
      <c r="P134" s="20"/>
      <c r="Q134" s="20"/>
      <c r="R134" s="20"/>
      <c r="S134" s="22"/>
      <c r="Z134" s="141"/>
      <c r="AG134" s="142"/>
      <c r="AH134" s="142"/>
      <c r="AI134" s="142"/>
      <c r="AJ134" s="142"/>
    </row>
    <row r="135" spans="1:36">
      <c r="A135" s="18"/>
      <c r="B135" s="19"/>
      <c r="C135" s="20"/>
      <c r="D135" s="21"/>
      <c r="E135" s="20"/>
      <c r="F135" s="20"/>
      <c r="G135" s="20"/>
      <c r="H135" s="19"/>
      <c r="I135" s="20"/>
      <c r="J135" s="20"/>
      <c r="K135" s="20"/>
      <c r="L135" s="19"/>
      <c r="M135" s="20"/>
      <c r="N135" s="20"/>
      <c r="O135" s="20"/>
      <c r="P135" s="23"/>
      <c r="Q135" s="23"/>
      <c r="R135" s="20"/>
      <c r="S135" s="22"/>
      <c r="Z135" s="141"/>
      <c r="AG135" s="142"/>
      <c r="AH135" s="142"/>
      <c r="AI135" s="142"/>
      <c r="AJ135" s="142"/>
    </row>
    <row r="136" spans="1:36">
      <c r="A136" s="24"/>
      <c r="B136" s="25"/>
      <c r="C136" s="26"/>
      <c r="D136" s="27"/>
      <c r="E136" s="26"/>
      <c r="F136" s="26"/>
      <c r="G136" s="26"/>
      <c r="H136" s="25"/>
      <c r="I136" s="26"/>
      <c r="J136" s="26"/>
      <c r="K136" s="26"/>
      <c r="L136" s="26"/>
      <c r="M136" s="26"/>
      <c r="N136" s="25"/>
      <c r="O136" s="26"/>
      <c r="P136" s="26"/>
      <c r="Q136" s="26"/>
      <c r="R136" s="26"/>
      <c r="S136" s="28"/>
      <c r="Z136" s="141"/>
      <c r="AG136" s="142"/>
      <c r="AH136" s="142"/>
      <c r="AI136" s="142"/>
      <c r="AJ136" s="142"/>
    </row>
    <row r="137" spans="1:36" ht="21.75" customHeight="1">
      <c r="A137" s="18"/>
      <c r="B137" s="19"/>
      <c r="C137" s="20"/>
      <c r="D137" s="21"/>
      <c r="E137" s="20"/>
      <c r="F137" s="20"/>
      <c r="G137" s="20"/>
      <c r="H137" s="19"/>
      <c r="I137" s="20"/>
      <c r="J137" s="20"/>
      <c r="K137" s="20"/>
      <c r="L137" s="20"/>
      <c r="M137" s="20"/>
      <c r="N137" s="19"/>
      <c r="O137" s="20"/>
      <c r="P137" s="20"/>
      <c r="Q137" s="20"/>
      <c r="R137" s="20"/>
      <c r="S137" s="22"/>
      <c r="Z137" s="141"/>
      <c r="AG137" s="151"/>
      <c r="AH137" s="151">
        <f>IF(V138=1,Assumptions!Q38-Assumptions!Q35,IF(V138=2,Assumptions!Q38-Assumptions!Q36,IF(V138=3,Assumptions!Q38-Assumptions!Q37,)))</f>
        <v>0</v>
      </c>
      <c r="AI137" s="151"/>
      <c r="AJ137" s="142"/>
    </row>
    <row r="138" spans="1:36">
      <c r="A138" s="18"/>
      <c r="B138" s="19"/>
      <c r="C138" s="20"/>
      <c r="D138" s="21"/>
      <c r="E138" s="20"/>
      <c r="F138" s="20"/>
      <c r="G138" s="20"/>
      <c r="H138" s="19"/>
      <c r="I138" s="20"/>
      <c r="J138" s="20"/>
      <c r="K138" s="20"/>
      <c r="L138" s="19"/>
      <c r="M138" s="20"/>
      <c r="N138" s="20"/>
      <c r="O138" s="20"/>
      <c r="P138" s="23"/>
      <c r="Q138" s="23"/>
      <c r="R138" s="20"/>
      <c r="S138" s="22"/>
      <c r="Y138" s="11">
        <f>IF(V139=TRUE,IF(V138=1,3,IF(V138=2,2,IF(V138=3,1,0))),0)</f>
        <v>0</v>
      </c>
      <c r="Z138" s="141"/>
      <c r="AG138" s="142"/>
      <c r="AH138" s="142"/>
      <c r="AI138" s="142"/>
      <c r="AJ138" s="142"/>
    </row>
    <row r="139" spans="1:36">
      <c r="A139" s="18"/>
      <c r="B139" s="19"/>
      <c r="C139" s="20"/>
      <c r="D139" s="21"/>
      <c r="E139" s="20"/>
      <c r="F139" s="20"/>
      <c r="G139" s="20"/>
      <c r="H139" s="19"/>
      <c r="I139" s="20"/>
      <c r="J139" s="20"/>
      <c r="K139" s="20"/>
      <c r="L139" s="19"/>
      <c r="M139" s="20"/>
      <c r="N139" s="20"/>
      <c r="O139" s="20"/>
      <c r="P139" s="20"/>
      <c r="Q139" s="20"/>
      <c r="R139" s="20"/>
      <c r="S139" s="22"/>
      <c r="Z139" s="141"/>
      <c r="AG139" s="142"/>
      <c r="AH139" s="142"/>
      <c r="AI139" s="142"/>
      <c r="AJ139" s="142"/>
    </row>
    <row r="140" spans="1:36">
      <c r="A140" s="18"/>
      <c r="B140" s="19"/>
      <c r="C140" s="20"/>
      <c r="D140" s="21"/>
      <c r="E140" s="20"/>
      <c r="F140" s="20"/>
      <c r="G140" s="20"/>
      <c r="H140" s="19"/>
      <c r="I140" s="20"/>
      <c r="J140" s="20"/>
      <c r="K140" s="20"/>
      <c r="L140" s="19"/>
      <c r="M140" s="20"/>
      <c r="N140" s="20"/>
      <c r="O140" s="20"/>
      <c r="P140" s="23"/>
      <c r="Q140" s="23"/>
      <c r="R140" s="20"/>
      <c r="S140" s="22"/>
      <c r="Z140" s="141"/>
      <c r="AG140" s="142"/>
      <c r="AH140" s="142"/>
      <c r="AI140" s="142"/>
      <c r="AJ140" s="142"/>
    </row>
    <row r="141" spans="1:36" ht="19.5" customHeight="1">
      <c r="A141" s="24"/>
      <c r="B141" s="25"/>
      <c r="C141" s="26"/>
      <c r="D141" s="27"/>
      <c r="E141" s="26"/>
      <c r="F141" s="26"/>
      <c r="G141" s="26"/>
      <c r="H141" s="25"/>
      <c r="I141" s="26"/>
      <c r="J141" s="26"/>
      <c r="K141" s="26"/>
      <c r="L141" s="26"/>
      <c r="M141" s="26"/>
      <c r="N141" s="25"/>
      <c r="O141" s="26"/>
      <c r="P141" s="26"/>
      <c r="Q141" s="26"/>
      <c r="R141" s="29"/>
      <c r="S141" s="30"/>
      <c r="Z141" s="142"/>
      <c r="AG141" s="142"/>
      <c r="AH141" s="142"/>
      <c r="AI141" s="142"/>
      <c r="AJ141" s="142"/>
    </row>
    <row r="142" spans="1:36" ht="21.75" customHeight="1">
      <c r="A142" s="18"/>
      <c r="B142" s="19"/>
      <c r="C142" s="20"/>
      <c r="D142" s="21"/>
      <c r="E142" s="20"/>
      <c r="F142" s="20"/>
      <c r="G142" s="20"/>
      <c r="H142" s="19"/>
      <c r="I142" s="20"/>
      <c r="J142" s="20"/>
      <c r="K142" s="20"/>
      <c r="L142" s="20"/>
      <c r="M142" s="20"/>
      <c r="N142" s="19"/>
      <c r="O142" s="20"/>
      <c r="P142" s="20"/>
      <c r="Q142" s="20"/>
      <c r="R142" s="20"/>
      <c r="S142" s="22"/>
      <c r="Z142" s="142"/>
      <c r="AG142" s="151"/>
      <c r="AH142" s="151">
        <f>IF(V143=1,Assumptions!Q44-Assumptions!Q41,IF(V143=2,Assumptions!Q44-Assumptions!Q42,IF(V143=3,Assumptions!Q44-Assumptions!Q43,)))</f>
        <v>0</v>
      </c>
      <c r="AI142" s="151"/>
      <c r="AJ142" s="142"/>
    </row>
    <row r="143" spans="1:36">
      <c r="A143" s="18"/>
      <c r="B143" s="19"/>
      <c r="C143" s="20"/>
      <c r="D143" s="21"/>
      <c r="E143" s="20"/>
      <c r="F143" s="20"/>
      <c r="G143" s="20"/>
      <c r="H143" s="19"/>
      <c r="I143" s="20"/>
      <c r="J143" s="20"/>
      <c r="K143" s="20"/>
      <c r="L143" s="19"/>
      <c r="M143" s="20"/>
      <c r="N143" s="20"/>
      <c r="O143" s="20"/>
      <c r="P143" s="23"/>
      <c r="Q143" s="23"/>
      <c r="R143" s="20"/>
      <c r="S143" s="22"/>
      <c r="Y143" s="11">
        <f>IF(V144=TRUE,IF(V143=1,3,IF(V143=2,2,IF(V143=3,1,0))),0)</f>
        <v>0</v>
      </c>
      <c r="Z143" s="142"/>
      <c r="AG143" s="142"/>
      <c r="AH143" s="142"/>
      <c r="AI143" s="142"/>
      <c r="AJ143" s="142"/>
    </row>
    <row r="144" spans="1:36">
      <c r="A144" s="18"/>
      <c r="B144" s="19"/>
      <c r="C144" s="20"/>
      <c r="D144" s="21"/>
      <c r="E144" s="20"/>
      <c r="F144" s="20"/>
      <c r="G144" s="20"/>
      <c r="H144" s="19"/>
      <c r="I144" s="20"/>
      <c r="J144" s="20"/>
      <c r="K144" s="20"/>
      <c r="L144" s="19"/>
      <c r="M144" s="20"/>
      <c r="N144" s="20"/>
      <c r="O144" s="20"/>
      <c r="P144" s="20"/>
      <c r="Q144" s="20"/>
      <c r="R144" s="20"/>
      <c r="S144" s="22"/>
      <c r="Z144" s="142"/>
      <c r="AG144" s="142"/>
      <c r="AH144" s="142"/>
      <c r="AI144" s="142"/>
      <c r="AJ144" s="142"/>
    </row>
    <row r="145" spans="1:36">
      <c r="A145" s="18"/>
      <c r="B145" s="19"/>
      <c r="C145" s="20"/>
      <c r="D145" s="21"/>
      <c r="E145" s="20"/>
      <c r="F145" s="20"/>
      <c r="G145" s="20"/>
      <c r="H145" s="19"/>
      <c r="I145" s="20"/>
      <c r="J145" s="20"/>
      <c r="K145" s="20"/>
      <c r="L145" s="19"/>
      <c r="M145" s="20"/>
      <c r="N145" s="20"/>
      <c r="O145" s="20"/>
      <c r="P145" s="23"/>
      <c r="Q145" s="23"/>
      <c r="R145" s="20"/>
      <c r="S145" s="22"/>
      <c r="Z145" s="142"/>
      <c r="AG145" s="142"/>
      <c r="AH145" s="142"/>
      <c r="AI145" s="142"/>
      <c r="AJ145" s="142"/>
    </row>
    <row r="146" spans="1:36">
      <c r="A146" s="24"/>
      <c r="B146" s="25"/>
      <c r="C146" s="26"/>
      <c r="D146" s="27"/>
      <c r="E146" s="26"/>
      <c r="F146" s="26"/>
      <c r="G146" s="26"/>
      <c r="H146" s="25"/>
      <c r="I146" s="26"/>
      <c r="J146" s="26"/>
      <c r="K146" s="26"/>
      <c r="L146" s="26"/>
      <c r="M146" s="26"/>
      <c r="N146" s="25"/>
      <c r="O146" s="26"/>
      <c r="P146" s="26"/>
      <c r="Q146" s="26"/>
      <c r="R146" s="26"/>
      <c r="S146" s="28"/>
      <c r="Z146" s="142"/>
      <c r="AG146" s="142"/>
      <c r="AH146" s="142"/>
      <c r="AI146" s="142"/>
      <c r="AJ146" s="142"/>
    </row>
    <row r="147" spans="1:36">
      <c r="A147" s="18"/>
      <c r="B147" s="19"/>
      <c r="C147" s="20"/>
      <c r="D147" s="21"/>
      <c r="E147" s="20"/>
      <c r="F147" s="20"/>
      <c r="G147" s="20"/>
      <c r="H147" s="19"/>
      <c r="I147" s="20"/>
      <c r="J147" s="20"/>
      <c r="K147" s="20"/>
      <c r="L147" s="20"/>
      <c r="M147" s="20"/>
      <c r="N147" s="19"/>
      <c r="O147" s="20"/>
      <c r="P147" s="20"/>
      <c r="Q147" s="20"/>
      <c r="R147" s="20"/>
      <c r="S147" s="22"/>
      <c r="Z147" s="142"/>
      <c r="AG147" s="151"/>
      <c r="AH147" s="151">
        <f>IF(V148=1,Assumptions!Q50-Assumptions!Q47,IF(V148=2,Assumptions!Q50-Assumptions!Q48,IF(V148=3,Assumptions!Q50-Assumptions!Q49,)))</f>
        <v>0</v>
      </c>
      <c r="AI147" s="151"/>
      <c r="AJ147" s="142"/>
    </row>
    <row r="148" spans="1:36">
      <c r="A148" s="18"/>
      <c r="B148" s="19"/>
      <c r="C148" s="20"/>
      <c r="D148" s="21"/>
      <c r="E148" s="20"/>
      <c r="F148" s="20"/>
      <c r="G148" s="20"/>
      <c r="H148" s="19"/>
      <c r="I148" s="20"/>
      <c r="J148" s="20"/>
      <c r="K148" s="20"/>
      <c r="L148" s="19"/>
      <c r="M148" s="20"/>
      <c r="N148" s="20"/>
      <c r="O148" s="20"/>
      <c r="P148" s="23"/>
      <c r="Q148" s="23"/>
      <c r="R148" s="20"/>
      <c r="S148" s="22"/>
      <c r="Y148" s="11">
        <f>IF(V149=TRUE,IF(V148=1,3,IF(V148=2,2,IF(V148=3,1,0))),0)</f>
        <v>0</v>
      </c>
      <c r="Z148" s="142"/>
      <c r="AG148" s="142"/>
      <c r="AH148" s="142"/>
      <c r="AI148" s="142"/>
      <c r="AJ148" s="142"/>
    </row>
    <row r="149" spans="1:36">
      <c r="A149" s="18"/>
      <c r="B149" s="19"/>
      <c r="C149" s="20"/>
      <c r="D149" s="21"/>
      <c r="E149" s="20"/>
      <c r="F149" s="20"/>
      <c r="G149" s="20"/>
      <c r="H149" s="19"/>
      <c r="I149" s="20"/>
      <c r="J149" s="20"/>
      <c r="K149" s="20"/>
      <c r="L149" s="19"/>
      <c r="M149" s="20"/>
      <c r="N149" s="20"/>
      <c r="O149" s="20"/>
      <c r="P149" s="20"/>
      <c r="Q149" s="20"/>
      <c r="R149" s="20"/>
      <c r="S149" s="22"/>
      <c r="Z149" s="142"/>
      <c r="AG149" s="142"/>
      <c r="AH149" s="142"/>
      <c r="AI149" s="142"/>
      <c r="AJ149" s="142"/>
    </row>
    <row r="150" spans="1:36">
      <c r="A150" s="18"/>
      <c r="B150" s="19"/>
      <c r="C150" s="20"/>
      <c r="D150" s="21"/>
      <c r="E150" s="20"/>
      <c r="F150" s="20"/>
      <c r="G150" s="20"/>
      <c r="H150" s="19"/>
      <c r="I150" s="20"/>
      <c r="J150" s="20"/>
      <c r="K150" s="20"/>
      <c r="L150" s="19"/>
      <c r="M150" s="20"/>
      <c r="N150" s="20"/>
      <c r="O150" s="20"/>
      <c r="P150" s="23"/>
      <c r="Q150" s="23"/>
      <c r="R150" s="20"/>
      <c r="S150" s="22"/>
      <c r="Z150" s="142"/>
      <c r="AG150" s="142"/>
      <c r="AH150" s="142"/>
      <c r="AI150" s="142"/>
      <c r="AJ150" s="142"/>
    </row>
    <row r="151" spans="1:36">
      <c r="A151" s="24"/>
      <c r="B151" s="25"/>
      <c r="C151" s="26"/>
      <c r="D151" s="27"/>
      <c r="E151" s="26"/>
      <c r="F151" s="26"/>
      <c r="G151" s="26"/>
      <c r="H151" s="25"/>
      <c r="I151" s="26"/>
      <c r="J151" s="26"/>
      <c r="K151" s="26"/>
      <c r="L151" s="26"/>
      <c r="M151" s="26"/>
      <c r="N151" s="25"/>
      <c r="O151" s="26"/>
      <c r="P151" s="26"/>
      <c r="Q151" s="26"/>
      <c r="R151" s="26"/>
      <c r="S151" s="28"/>
      <c r="Z151" s="142"/>
      <c r="AG151" s="142"/>
      <c r="AH151" s="142"/>
      <c r="AI151" s="142"/>
      <c r="AJ151" s="142"/>
    </row>
    <row r="152" spans="1:36" ht="16.5" customHeight="1">
      <c r="A152" s="18"/>
      <c r="B152" s="19"/>
      <c r="C152" s="20"/>
      <c r="D152" s="21"/>
      <c r="E152" s="20"/>
      <c r="F152" s="20"/>
      <c r="G152" s="20"/>
      <c r="H152" s="19"/>
      <c r="I152" s="20"/>
      <c r="J152" s="20"/>
      <c r="K152" s="20"/>
      <c r="L152" s="20"/>
      <c r="M152" s="20"/>
      <c r="N152" s="19"/>
      <c r="O152" s="20"/>
      <c r="P152" s="20"/>
      <c r="Q152" s="20"/>
      <c r="R152" s="20"/>
      <c r="S152" s="22"/>
      <c r="Z152" s="142"/>
      <c r="AG152" s="151"/>
      <c r="AH152" s="151">
        <f>IF(V153=1,Assumptions!Q56-Assumptions!Q53,IF(V153=2,Assumptions!Q56-Assumptions!Q54,IF(V153=3,Assumptions!Q56-Assumptions!Q55,)))</f>
        <v>0</v>
      </c>
      <c r="AI152" s="151"/>
      <c r="AJ152" s="142"/>
    </row>
    <row r="153" spans="1:36">
      <c r="A153" s="18"/>
      <c r="B153" s="19"/>
      <c r="C153" s="20"/>
      <c r="D153" s="21"/>
      <c r="E153" s="20"/>
      <c r="F153" s="20"/>
      <c r="G153" s="20"/>
      <c r="H153" s="19"/>
      <c r="I153" s="20"/>
      <c r="J153" s="20"/>
      <c r="K153" s="20"/>
      <c r="L153" s="19"/>
      <c r="M153" s="20"/>
      <c r="N153" s="20"/>
      <c r="O153" s="20"/>
      <c r="P153" s="23"/>
      <c r="Q153" s="23"/>
      <c r="R153" s="20"/>
      <c r="S153" s="22"/>
      <c r="Y153" s="11">
        <f>IF(V154=TRUE,IF(V153=1,3,IF(V153=2,2,IF(V153=3,1,0))),0)</f>
        <v>0</v>
      </c>
      <c r="Z153" s="142"/>
      <c r="AG153" s="142"/>
      <c r="AH153" s="142"/>
      <c r="AI153" s="142"/>
      <c r="AJ153" s="142"/>
    </row>
    <row r="154" spans="1:36">
      <c r="A154" s="18"/>
      <c r="B154" s="19"/>
      <c r="C154" s="20"/>
      <c r="D154" s="21"/>
      <c r="E154" s="20"/>
      <c r="F154" s="20"/>
      <c r="G154" s="20"/>
      <c r="H154" s="19"/>
      <c r="I154" s="20"/>
      <c r="J154" s="20"/>
      <c r="K154" s="20"/>
      <c r="L154" s="19"/>
      <c r="M154" s="20"/>
      <c r="N154" s="20"/>
      <c r="O154" s="20"/>
      <c r="P154" s="20"/>
      <c r="Q154" s="20"/>
      <c r="R154" s="20"/>
      <c r="S154" s="22"/>
      <c r="Z154" s="142"/>
      <c r="AG154" s="142"/>
      <c r="AH154" s="142"/>
      <c r="AI154" s="142"/>
      <c r="AJ154" s="142"/>
    </row>
    <row r="155" spans="1:36">
      <c r="A155" s="18"/>
      <c r="B155" s="19"/>
      <c r="C155" s="20"/>
      <c r="D155" s="21"/>
      <c r="E155" s="20"/>
      <c r="F155" s="20"/>
      <c r="G155" s="20"/>
      <c r="H155" s="19"/>
      <c r="I155" s="20"/>
      <c r="J155" s="20"/>
      <c r="K155" s="20"/>
      <c r="L155" s="19"/>
      <c r="M155" s="20"/>
      <c r="N155" s="20"/>
      <c r="O155" s="20"/>
      <c r="P155" s="23"/>
      <c r="Q155" s="23"/>
      <c r="R155" s="20"/>
      <c r="S155" s="22"/>
      <c r="Z155" s="142"/>
      <c r="AG155" s="142"/>
      <c r="AH155" s="142"/>
      <c r="AI155" s="142"/>
      <c r="AJ155" s="142"/>
    </row>
    <row r="156" spans="1:36">
      <c r="A156" s="24"/>
      <c r="B156" s="25"/>
      <c r="C156" s="26"/>
      <c r="D156" s="27"/>
      <c r="E156" s="26"/>
      <c r="F156" s="26"/>
      <c r="G156" s="26"/>
      <c r="H156" s="25"/>
      <c r="I156" s="26"/>
      <c r="J156" s="26"/>
      <c r="K156" s="26"/>
      <c r="L156" s="26"/>
      <c r="M156" s="26"/>
      <c r="N156" s="25"/>
      <c r="O156" s="26"/>
      <c r="P156" s="26"/>
      <c r="Q156" s="26"/>
      <c r="R156" s="26"/>
      <c r="S156" s="28"/>
      <c r="Z156" s="142"/>
      <c r="AG156" s="142"/>
      <c r="AH156" s="142"/>
      <c r="AI156" s="142"/>
      <c r="AJ156" s="142"/>
    </row>
    <row r="157" spans="1:36">
      <c r="A157" s="18"/>
      <c r="B157" s="19"/>
      <c r="C157" s="20"/>
      <c r="D157" s="21"/>
      <c r="E157" s="20"/>
      <c r="F157" s="20"/>
      <c r="G157" s="20"/>
      <c r="H157" s="19"/>
      <c r="I157" s="20"/>
      <c r="J157" s="20"/>
      <c r="K157" s="20"/>
      <c r="L157" s="20"/>
      <c r="M157" s="20"/>
      <c r="N157" s="19"/>
      <c r="O157" s="20"/>
      <c r="P157" s="20"/>
      <c r="Q157" s="20"/>
      <c r="R157" s="20"/>
      <c r="S157" s="22"/>
      <c r="Z157" s="142"/>
      <c r="AG157" s="151"/>
      <c r="AH157" s="151">
        <f>IF(V158=1,Assumptions!Q62-Assumptions!Q59,IF(V158=2,Assumptions!Q62-Assumptions!Q60,IF(V158=3,Assumptions!Q62-Assumptions!Q61,)))</f>
        <v>0</v>
      </c>
      <c r="AI157" s="151"/>
      <c r="AJ157" s="142"/>
    </row>
    <row r="158" spans="1:36">
      <c r="A158" s="18"/>
      <c r="B158" s="19"/>
      <c r="C158" s="20"/>
      <c r="D158" s="21"/>
      <c r="E158" s="20"/>
      <c r="F158" s="20"/>
      <c r="G158" s="20"/>
      <c r="H158" s="19"/>
      <c r="I158" s="20"/>
      <c r="J158" s="20"/>
      <c r="K158" s="20"/>
      <c r="L158" s="19"/>
      <c r="M158" s="20"/>
      <c r="N158" s="20"/>
      <c r="O158" s="20"/>
      <c r="P158" s="23"/>
      <c r="Q158" s="23"/>
      <c r="R158" s="20"/>
      <c r="S158" s="22"/>
      <c r="Y158" s="11">
        <f>IF(V159=TRUE,IF(V158=1,3,IF(V158=2,2,IF(V158=3,1,0))),0)</f>
        <v>0</v>
      </c>
      <c r="Z158" s="142"/>
      <c r="AG158" s="142"/>
      <c r="AH158" s="142"/>
      <c r="AI158" s="142"/>
      <c r="AJ158" s="142"/>
    </row>
    <row r="159" spans="1:36">
      <c r="A159" s="18"/>
      <c r="B159" s="19"/>
      <c r="C159" s="20"/>
      <c r="D159" s="21"/>
      <c r="E159" s="20"/>
      <c r="F159" s="20"/>
      <c r="G159" s="20"/>
      <c r="H159" s="19"/>
      <c r="I159" s="20"/>
      <c r="J159" s="20"/>
      <c r="K159" s="20"/>
      <c r="L159" s="19"/>
      <c r="M159" s="20"/>
      <c r="N159" s="20"/>
      <c r="O159" s="20"/>
      <c r="P159" s="20"/>
      <c r="Q159" s="20"/>
      <c r="R159" s="20"/>
      <c r="S159" s="22"/>
      <c r="Z159" s="142"/>
      <c r="AG159" s="142"/>
      <c r="AH159" s="142"/>
      <c r="AI159" s="142"/>
      <c r="AJ159" s="142"/>
    </row>
    <row r="160" spans="1:36">
      <c r="A160" s="18"/>
      <c r="B160" s="19"/>
      <c r="C160" s="20"/>
      <c r="D160" s="21"/>
      <c r="E160" s="20"/>
      <c r="F160" s="20"/>
      <c r="G160" s="20"/>
      <c r="H160" s="19"/>
      <c r="I160" s="20"/>
      <c r="J160" s="20"/>
      <c r="K160" s="20"/>
      <c r="L160" s="19"/>
      <c r="M160" s="20"/>
      <c r="N160" s="20"/>
      <c r="O160" s="20"/>
      <c r="P160" s="23"/>
      <c r="Q160" s="23"/>
      <c r="R160" s="20"/>
      <c r="S160" s="22"/>
      <c r="Z160" s="142"/>
      <c r="AG160" s="142"/>
      <c r="AH160" s="142"/>
      <c r="AI160" s="142"/>
      <c r="AJ160" s="142"/>
    </row>
    <row r="161" spans="1:36">
      <c r="A161" s="24"/>
      <c r="B161" s="25"/>
      <c r="C161" s="26"/>
      <c r="D161" s="27"/>
      <c r="E161" s="26"/>
      <c r="F161" s="26"/>
      <c r="G161" s="26"/>
      <c r="H161" s="25"/>
      <c r="I161" s="26"/>
      <c r="J161" s="26"/>
      <c r="K161" s="26"/>
      <c r="L161" s="26"/>
      <c r="M161" s="26"/>
      <c r="N161" s="25"/>
      <c r="O161" s="26"/>
      <c r="P161" s="26"/>
      <c r="Q161" s="26"/>
      <c r="R161" s="20"/>
      <c r="S161" s="28"/>
      <c r="Z161" s="142"/>
      <c r="AG161" s="142"/>
      <c r="AH161" s="142"/>
      <c r="AI161" s="142"/>
      <c r="AJ161" s="142"/>
    </row>
    <row r="162" spans="1:36" ht="26.25" customHeight="1">
      <c r="A162" s="18"/>
      <c r="B162" s="19"/>
      <c r="C162" s="20"/>
      <c r="D162" s="21"/>
      <c r="E162" s="20"/>
      <c r="F162" s="20"/>
      <c r="G162" s="20"/>
      <c r="H162" s="19"/>
      <c r="I162" s="20"/>
      <c r="J162" s="20"/>
      <c r="K162" s="20"/>
      <c r="L162" s="20"/>
      <c r="M162" s="20"/>
      <c r="N162" s="19"/>
      <c r="O162" s="20"/>
      <c r="P162" s="20"/>
      <c r="Q162" s="20"/>
      <c r="R162" s="20"/>
      <c r="S162" s="22"/>
      <c r="Z162" s="142"/>
      <c r="AG162" s="151"/>
      <c r="AH162" s="151">
        <f>IF(V162=1,Assumptions!Q67-Assumptions!Q65,IF(V162=2,Assumptions!Q67-Assumptions!Q66,IF(V162=3,,)))</f>
        <v>0</v>
      </c>
      <c r="AI162" s="151"/>
      <c r="AJ162" s="142"/>
    </row>
    <row r="163" spans="1:36">
      <c r="A163" s="18"/>
      <c r="B163" s="19"/>
      <c r="C163" s="20"/>
      <c r="D163" s="21"/>
      <c r="E163" s="20"/>
      <c r="F163" s="20"/>
      <c r="G163" s="20"/>
      <c r="H163" s="19"/>
      <c r="I163" s="20"/>
      <c r="J163" s="20"/>
      <c r="K163" s="20"/>
      <c r="L163" s="19"/>
      <c r="M163" s="20"/>
      <c r="N163" s="20"/>
      <c r="O163" s="20"/>
      <c r="P163" s="23"/>
      <c r="Q163" s="23"/>
      <c r="R163" s="20"/>
      <c r="S163" s="22"/>
      <c r="Y163" s="11">
        <f>IF(V164=TRUE,IF(V163=1,3,IF(V163=2,2,IF(V163=3,1,0))),0)</f>
        <v>0</v>
      </c>
      <c r="Z163" s="142"/>
      <c r="AG163" s="142"/>
      <c r="AH163" s="142"/>
      <c r="AI163" s="142"/>
      <c r="AJ163" s="142"/>
    </row>
    <row r="164" spans="1:36">
      <c r="A164" s="18"/>
      <c r="B164" s="19"/>
      <c r="C164" s="20"/>
      <c r="D164" s="21"/>
      <c r="E164" s="20"/>
      <c r="F164" s="20"/>
      <c r="G164" s="20"/>
      <c r="H164" s="19"/>
      <c r="I164" s="20"/>
      <c r="J164" s="20"/>
      <c r="K164" s="20"/>
      <c r="L164" s="19"/>
      <c r="M164" s="20"/>
      <c r="N164" s="20"/>
      <c r="O164" s="20"/>
      <c r="P164" s="20"/>
      <c r="Q164" s="20"/>
      <c r="R164" s="20"/>
      <c r="S164" s="22"/>
      <c r="Z164" s="142"/>
      <c r="AG164" s="142"/>
      <c r="AH164" s="142"/>
      <c r="AI164" s="142"/>
      <c r="AJ164" s="142"/>
    </row>
    <row r="165" spans="1:36">
      <c r="A165" s="18"/>
      <c r="B165" s="19"/>
      <c r="C165" s="20"/>
      <c r="D165" s="21"/>
      <c r="E165" s="20"/>
      <c r="F165" s="20"/>
      <c r="G165" s="20"/>
      <c r="H165" s="19"/>
      <c r="I165" s="20"/>
      <c r="J165" s="20"/>
      <c r="K165" s="20"/>
      <c r="L165" s="19"/>
      <c r="M165" s="20"/>
      <c r="N165" s="20"/>
      <c r="O165" s="20"/>
      <c r="P165" s="23"/>
      <c r="Q165" s="23"/>
      <c r="R165" s="20"/>
      <c r="S165" s="22"/>
      <c r="Z165" s="142"/>
      <c r="AG165" s="142"/>
      <c r="AH165" s="142"/>
      <c r="AI165" s="142"/>
      <c r="AJ165" s="142"/>
    </row>
    <row r="166" spans="1:36">
      <c r="A166" s="24"/>
      <c r="B166" s="25"/>
      <c r="C166" s="26"/>
      <c r="D166" s="27"/>
      <c r="E166" s="26"/>
      <c r="F166" s="26"/>
      <c r="G166" s="26"/>
      <c r="H166" s="25"/>
      <c r="I166" s="26"/>
      <c r="J166" s="26"/>
      <c r="K166" s="26"/>
      <c r="L166" s="26"/>
      <c r="M166" s="26"/>
      <c r="N166" s="25"/>
      <c r="O166" s="26"/>
      <c r="P166" s="26"/>
      <c r="Q166" s="26"/>
      <c r="R166" s="27"/>
      <c r="S166" s="31"/>
      <c r="Z166" s="142"/>
      <c r="AG166" s="142"/>
      <c r="AH166" s="142"/>
      <c r="AI166" s="142"/>
      <c r="AJ166" s="142"/>
    </row>
    <row r="167" spans="1:36">
      <c r="A167" s="18"/>
      <c r="B167" s="19"/>
      <c r="C167" s="20"/>
      <c r="D167" s="21"/>
      <c r="E167" s="20"/>
      <c r="F167" s="20"/>
      <c r="G167" s="20"/>
      <c r="H167" s="19"/>
      <c r="I167" s="20"/>
      <c r="J167" s="20"/>
      <c r="K167" s="20"/>
      <c r="L167" s="20"/>
      <c r="M167" s="20"/>
      <c r="N167" s="19"/>
      <c r="O167" s="20"/>
      <c r="P167" s="20"/>
      <c r="Q167" s="20"/>
      <c r="R167" s="21"/>
      <c r="S167" s="32"/>
      <c r="Z167" s="142"/>
      <c r="AG167" s="142"/>
      <c r="AH167" s="142"/>
      <c r="AI167" s="142"/>
      <c r="AJ167" s="142"/>
    </row>
    <row r="168" spans="1:36">
      <c r="A168" s="18"/>
      <c r="B168" s="19"/>
      <c r="C168" s="20"/>
      <c r="D168" s="21"/>
      <c r="E168" s="20"/>
      <c r="F168" s="20"/>
      <c r="G168" s="20"/>
      <c r="H168" s="19"/>
      <c r="I168" s="20"/>
      <c r="J168" s="20"/>
      <c r="K168" s="20"/>
      <c r="L168" s="20"/>
      <c r="M168" s="20"/>
      <c r="N168" s="19"/>
      <c r="O168" s="20"/>
      <c r="P168" s="20"/>
      <c r="Q168" s="20"/>
      <c r="R168" s="21"/>
      <c r="S168" s="32"/>
      <c r="Z168" s="142"/>
      <c r="AG168" s="142"/>
      <c r="AH168" s="142"/>
      <c r="AI168" s="142"/>
      <c r="AJ168" s="142"/>
    </row>
    <row r="169" spans="1:36">
      <c r="A169" s="18"/>
      <c r="B169" s="19"/>
      <c r="C169" s="20"/>
      <c r="D169" s="21"/>
      <c r="E169" s="20"/>
      <c r="F169" s="20"/>
      <c r="G169" s="20"/>
      <c r="H169" s="19"/>
      <c r="I169" s="20"/>
      <c r="J169" s="20"/>
      <c r="K169" s="20"/>
      <c r="L169" s="20"/>
      <c r="M169" s="20"/>
      <c r="N169" s="19"/>
      <c r="O169" s="20"/>
      <c r="P169" s="20"/>
      <c r="Q169" s="20"/>
      <c r="R169" s="20"/>
      <c r="S169" s="22"/>
      <c r="Z169" s="142"/>
      <c r="AG169" s="142"/>
      <c r="AH169" s="142"/>
      <c r="AI169" s="142"/>
      <c r="AJ169" s="142"/>
    </row>
    <row r="170" spans="1:36" ht="16.5" thickBot="1">
      <c r="A170" s="197" t="s">
        <v>268</v>
      </c>
      <c r="B170" s="198"/>
      <c r="C170" s="198"/>
      <c r="D170" s="198"/>
      <c r="E170" s="198"/>
      <c r="F170" s="198"/>
      <c r="G170" s="198"/>
      <c r="H170" s="198"/>
      <c r="I170" s="198"/>
      <c r="J170" s="198"/>
      <c r="K170" s="198"/>
      <c r="L170" s="198"/>
      <c r="M170" s="198"/>
      <c r="N170" s="198"/>
      <c r="O170" s="198"/>
      <c r="P170" s="198"/>
      <c r="Q170" s="198"/>
      <c r="R170" s="198"/>
      <c r="S170" s="199"/>
      <c r="Z170" s="142"/>
      <c r="AG170" s="142"/>
      <c r="AH170" s="142"/>
      <c r="AI170" s="142"/>
      <c r="AJ170" s="142"/>
    </row>
    <row r="171" spans="1:36">
      <c r="A171" s="18" t="s">
        <v>325</v>
      </c>
      <c r="B171" s="19"/>
      <c r="C171" s="20"/>
      <c r="D171" s="21"/>
      <c r="E171" s="20"/>
      <c r="F171" s="20"/>
      <c r="G171" s="20"/>
      <c r="H171" s="19"/>
      <c r="I171" s="20"/>
      <c r="J171" s="20"/>
      <c r="K171" s="20"/>
      <c r="L171" s="20"/>
      <c r="M171" s="20"/>
      <c r="N171" s="19"/>
      <c r="O171" s="20"/>
      <c r="P171" s="20"/>
      <c r="Q171" s="20"/>
      <c r="R171" s="20"/>
      <c r="S171" s="22"/>
      <c r="Z171" s="142"/>
      <c r="AG171" s="142"/>
      <c r="AH171" s="142"/>
      <c r="AI171" s="142"/>
      <c r="AJ171" s="142"/>
    </row>
    <row r="172" spans="1:36">
      <c r="A172" s="18" t="s">
        <v>172</v>
      </c>
      <c r="B172" s="19"/>
      <c r="C172" s="20"/>
      <c r="D172" s="21"/>
      <c r="E172" s="20"/>
      <c r="F172" s="20"/>
      <c r="G172" s="20"/>
      <c r="H172" s="19"/>
      <c r="I172" s="20"/>
      <c r="J172" s="20"/>
      <c r="K172" s="20"/>
      <c r="L172" s="20"/>
      <c r="M172" s="20"/>
      <c r="N172" s="19"/>
      <c r="O172" s="20"/>
      <c r="P172" s="20"/>
      <c r="Q172" s="20"/>
      <c r="R172" s="20"/>
      <c r="S172" s="22"/>
      <c r="Z172" s="142"/>
      <c r="AG172" s="148" t="b">
        <f>IF(V173=1,($AG$12-(P29*Assumptions!Q2))*Assumptions!Q71)</f>
        <v>0</v>
      </c>
      <c r="AH172" s="148"/>
      <c r="AI172" s="148"/>
      <c r="AJ172" s="142"/>
    </row>
    <row r="173" spans="1:36">
      <c r="A173" s="18"/>
      <c r="B173" s="19"/>
      <c r="C173" s="20"/>
      <c r="D173" s="21"/>
      <c r="E173" s="20"/>
      <c r="F173" s="20"/>
      <c r="G173" s="20"/>
      <c r="H173" s="19"/>
      <c r="I173" s="20"/>
      <c r="J173" s="20"/>
      <c r="K173" s="20"/>
      <c r="L173" s="20"/>
      <c r="M173" s="20"/>
      <c r="N173" s="19"/>
      <c r="O173" s="20"/>
      <c r="P173" s="20"/>
      <c r="Q173" s="20"/>
      <c r="R173" s="20"/>
      <c r="S173" s="22"/>
      <c r="W173" s="11">
        <v>0</v>
      </c>
      <c r="Z173" s="141">
        <f>IF(V173=1,2,IF(V173=2,0,))</f>
        <v>0</v>
      </c>
      <c r="AC173" s="11">
        <v>2</v>
      </c>
      <c r="AG173" s="142"/>
      <c r="AH173" s="142"/>
      <c r="AI173" s="142"/>
      <c r="AJ173" s="142"/>
    </row>
    <row r="174" spans="1:36">
      <c r="A174" s="18"/>
      <c r="B174" s="19"/>
      <c r="C174" s="20"/>
      <c r="D174" s="21"/>
      <c r="E174" s="20"/>
      <c r="F174" s="20"/>
      <c r="G174" s="20"/>
      <c r="H174" s="19"/>
      <c r="I174" s="20"/>
      <c r="J174" s="20"/>
      <c r="K174" s="20"/>
      <c r="L174" s="20"/>
      <c r="M174" s="20"/>
      <c r="N174" s="19"/>
      <c r="O174" s="20"/>
      <c r="P174" s="20"/>
      <c r="Q174" s="20"/>
      <c r="R174" s="20"/>
      <c r="S174" s="22"/>
      <c r="Z174" s="141"/>
      <c r="AG174" s="142"/>
      <c r="AH174" s="142"/>
      <c r="AI174" s="142"/>
      <c r="AJ174" s="142"/>
    </row>
    <row r="175" spans="1:36">
      <c r="A175" s="18"/>
      <c r="B175" s="19"/>
      <c r="C175" s="20"/>
      <c r="D175" s="21"/>
      <c r="E175" s="20"/>
      <c r="F175" s="20"/>
      <c r="G175" s="20"/>
      <c r="H175" s="19"/>
      <c r="I175" s="20"/>
      <c r="J175" s="20"/>
      <c r="K175" s="20"/>
      <c r="L175" s="20"/>
      <c r="M175" s="20"/>
      <c r="N175" s="19"/>
      <c r="O175" s="20"/>
      <c r="P175" s="20"/>
      <c r="Q175" s="20"/>
      <c r="R175" s="20"/>
      <c r="S175" s="22"/>
      <c r="Z175" s="141"/>
      <c r="AG175" s="142"/>
      <c r="AH175" s="142"/>
      <c r="AI175" s="142"/>
      <c r="AJ175" s="142"/>
    </row>
    <row r="176" spans="1:36">
      <c r="A176" s="18" t="s">
        <v>326</v>
      </c>
      <c r="B176" s="19"/>
      <c r="C176" s="20"/>
      <c r="D176" s="21"/>
      <c r="E176" s="20"/>
      <c r="F176" s="20"/>
      <c r="G176" s="20"/>
      <c r="H176" s="19"/>
      <c r="I176" s="20"/>
      <c r="J176" s="20"/>
      <c r="K176" s="20"/>
      <c r="L176" s="20"/>
      <c r="M176" s="20"/>
      <c r="N176" s="19"/>
      <c r="O176" s="20"/>
      <c r="P176" s="20"/>
      <c r="Q176" s="20"/>
      <c r="R176" s="20"/>
      <c r="S176" s="22"/>
      <c r="Z176" s="141"/>
      <c r="AG176" s="142"/>
      <c r="AH176" s="142"/>
      <c r="AI176" s="142"/>
      <c r="AJ176" s="142"/>
    </row>
    <row r="177" spans="1:36">
      <c r="A177" s="18" t="s">
        <v>172</v>
      </c>
      <c r="B177" s="19"/>
      <c r="C177" s="20"/>
      <c r="D177" s="21"/>
      <c r="E177" s="20"/>
      <c r="F177" s="20"/>
      <c r="G177" s="20"/>
      <c r="H177" s="19"/>
      <c r="I177" s="20"/>
      <c r="J177" s="20"/>
      <c r="K177" s="20"/>
      <c r="L177" s="20"/>
      <c r="M177" s="20"/>
      <c r="N177" s="19"/>
      <c r="O177" s="20"/>
      <c r="P177" s="20"/>
      <c r="Q177" s="20"/>
      <c r="R177" s="20"/>
      <c r="S177" s="22"/>
      <c r="Z177" s="141"/>
      <c r="AG177" s="148" t="b">
        <f>IF(V178=1,($AG$12-(P29*Assumptions!Q2))*Assumptions!Q73)</f>
        <v>0</v>
      </c>
      <c r="AH177" s="148"/>
      <c r="AI177" s="148"/>
      <c r="AJ177" s="142"/>
    </row>
    <row r="178" spans="1:36">
      <c r="A178" s="18"/>
      <c r="B178" s="19"/>
      <c r="C178" s="20"/>
      <c r="D178" s="21"/>
      <c r="E178" s="20"/>
      <c r="F178" s="20"/>
      <c r="G178" s="20"/>
      <c r="H178" s="19"/>
      <c r="I178" s="20"/>
      <c r="J178" s="20"/>
      <c r="K178" s="20"/>
      <c r="L178" s="20"/>
      <c r="M178" s="20"/>
      <c r="N178" s="19"/>
      <c r="O178" s="20"/>
      <c r="P178" s="20"/>
      <c r="Q178" s="20"/>
      <c r="R178" s="20"/>
      <c r="S178" s="22"/>
      <c r="W178" s="11">
        <v>0</v>
      </c>
      <c r="Z178" s="141">
        <f>IF(V178=1,1,IF(V178=2,0,))</f>
        <v>0</v>
      </c>
      <c r="AC178" s="11">
        <v>1</v>
      </c>
      <c r="AG178" s="142"/>
      <c r="AH178" s="142"/>
      <c r="AI178" s="142"/>
      <c r="AJ178" s="142"/>
    </row>
    <row r="179" spans="1:36">
      <c r="A179" s="18"/>
      <c r="B179" s="19"/>
      <c r="C179" s="20"/>
      <c r="D179" s="21"/>
      <c r="E179" s="20"/>
      <c r="F179" s="20"/>
      <c r="G179" s="20"/>
      <c r="H179" s="19"/>
      <c r="I179" s="20"/>
      <c r="J179" s="20"/>
      <c r="K179" s="20"/>
      <c r="L179" s="20"/>
      <c r="M179" s="20"/>
      <c r="N179" s="19"/>
      <c r="O179" s="20"/>
      <c r="P179" s="20"/>
      <c r="Q179" s="20"/>
      <c r="R179" s="20"/>
      <c r="S179" s="22"/>
      <c r="Z179" s="141"/>
      <c r="AG179" s="142"/>
      <c r="AH179" s="142"/>
      <c r="AI179" s="142"/>
      <c r="AJ179" s="142"/>
    </row>
    <row r="180" spans="1:36">
      <c r="A180" s="18"/>
      <c r="B180" s="19"/>
      <c r="C180" s="20"/>
      <c r="D180" s="21"/>
      <c r="E180" s="20"/>
      <c r="F180" s="20"/>
      <c r="G180" s="20"/>
      <c r="H180" s="19"/>
      <c r="I180" s="20"/>
      <c r="J180" s="20"/>
      <c r="K180" s="20"/>
      <c r="L180" s="20"/>
      <c r="M180" s="20"/>
      <c r="N180" s="19"/>
      <c r="O180" s="20"/>
      <c r="P180" s="20"/>
      <c r="Q180" s="20"/>
      <c r="R180" s="20"/>
      <c r="S180" s="22"/>
      <c r="T180" s="10"/>
      <c r="U180" s="10"/>
      <c r="V180" s="14"/>
      <c r="Z180" s="141"/>
      <c r="AG180" s="142"/>
      <c r="AH180" s="142"/>
      <c r="AI180" s="142"/>
      <c r="AJ180" s="142"/>
    </row>
    <row r="181" spans="1:36">
      <c r="A181" s="18" t="s">
        <v>186</v>
      </c>
      <c r="B181" s="19"/>
      <c r="C181" s="20"/>
      <c r="D181" s="21"/>
      <c r="E181" s="20"/>
      <c r="F181" s="20"/>
      <c r="G181" s="20"/>
      <c r="H181" s="19"/>
      <c r="I181" s="20"/>
      <c r="J181" s="20"/>
      <c r="K181" s="20"/>
      <c r="L181" s="20"/>
      <c r="M181" s="20"/>
      <c r="N181" s="19"/>
      <c r="O181" s="20"/>
      <c r="P181" s="20"/>
      <c r="Q181" s="20"/>
      <c r="R181" s="20"/>
      <c r="S181" s="22"/>
      <c r="U181" s="10"/>
      <c r="V181" s="14"/>
      <c r="Z181" s="141"/>
      <c r="AG181" s="142"/>
      <c r="AH181" s="142"/>
      <c r="AI181" s="142"/>
      <c r="AJ181" s="142"/>
    </row>
    <row r="182" spans="1:36">
      <c r="A182" s="18" t="s">
        <v>173</v>
      </c>
      <c r="B182" s="19"/>
      <c r="C182" s="20"/>
      <c r="D182" s="21"/>
      <c r="E182" s="20"/>
      <c r="F182" s="20"/>
      <c r="G182" s="20"/>
      <c r="H182" s="19"/>
      <c r="I182" s="20"/>
      <c r="J182" s="20"/>
      <c r="K182" s="20"/>
      <c r="L182" s="20"/>
      <c r="M182" s="20"/>
      <c r="N182" s="19"/>
      <c r="O182" s="20"/>
      <c r="P182" s="20"/>
      <c r="Q182" s="20"/>
      <c r="R182" s="20"/>
      <c r="S182" s="22"/>
      <c r="Z182" s="141"/>
      <c r="AG182" s="148">
        <f>IF(V183=1,($AG$12-(P29*Assumptions!Q2))*Assumptions!Q75,)</f>
        <v>0</v>
      </c>
      <c r="AH182" s="148"/>
      <c r="AI182" s="148"/>
      <c r="AJ182" s="142"/>
    </row>
    <row r="183" spans="1:36">
      <c r="A183" s="18"/>
      <c r="B183" s="19"/>
      <c r="C183" s="20"/>
      <c r="D183" s="21"/>
      <c r="E183" s="20"/>
      <c r="F183" s="20"/>
      <c r="G183" s="20"/>
      <c r="H183" s="19"/>
      <c r="I183" s="20"/>
      <c r="J183" s="20"/>
      <c r="K183" s="20"/>
      <c r="L183" s="20"/>
      <c r="M183" s="20"/>
      <c r="N183" s="19"/>
      <c r="O183" s="20"/>
      <c r="P183" s="20"/>
      <c r="Q183" s="20"/>
      <c r="R183" s="20"/>
      <c r="S183" s="22"/>
      <c r="W183" s="11">
        <v>-1</v>
      </c>
      <c r="Z183" s="141">
        <f>IF(V183=1,1,IF(V183=2,-1,))</f>
        <v>0</v>
      </c>
      <c r="AC183" s="11">
        <v>1</v>
      </c>
      <c r="AG183" s="142"/>
      <c r="AH183" s="142"/>
      <c r="AI183" s="142"/>
      <c r="AJ183" s="142"/>
    </row>
    <row r="184" spans="1:36">
      <c r="A184" s="18"/>
      <c r="B184" s="19"/>
      <c r="C184" s="20"/>
      <c r="D184" s="21"/>
      <c r="E184" s="20"/>
      <c r="F184" s="20"/>
      <c r="G184" s="20"/>
      <c r="H184" s="19"/>
      <c r="I184" s="20"/>
      <c r="J184" s="20"/>
      <c r="K184" s="20"/>
      <c r="L184" s="20"/>
      <c r="M184" s="20"/>
      <c r="N184" s="19"/>
      <c r="O184" s="20"/>
      <c r="P184" s="20"/>
      <c r="Q184" s="20"/>
      <c r="R184" s="20"/>
      <c r="S184" s="22"/>
      <c r="Z184" s="141"/>
      <c r="AG184" s="142"/>
      <c r="AH184" s="142"/>
      <c r="AI184" s="142"/>
      <c r="AJ184" s="142"/>
    </row>
    <row r="185" spans="1:36">
      <c r="A185" s="18"/>
      <c r="B185" s="19"/>
      <c r="C185" s="20"/>
      <c r="D185" s="21"/>
      <c r="E185" s="20"/>
      <c r="F185" s="20"/>
      <c r="G185" s="20"/>
      <c r="H185" s="19"/>
      <c r="I185" s="20"/>
      <c r="J185" s="20"/>
      <c r="K185" s="20"/>
      <c r="L185" s="20"/>
      <c r="M185" s="20"/>
      <c r="N185" s="19"/>
      <c r="O185" s="20"/>
      <c r="P185" s="20"/>
      <c r="Q185" s="20"/>
      <c r="R185" s="20"/>
      <c r="S185" s="22"/>
      <c r="Z185" s="141"/>
      <c r="AG185" s="142"/>
      <c r="AH185" s="142"/>
      <c r="AI185" s="142"/>
      <c r="AJ185" s="142"/>
    </row>
    <row r="186" spans="1:36">
      <c r="A186" s="18" t="s">
        <v>174</v>
      </c>
      <c r="B186" s="19"/>
      <c r="C186" s="20"/>
      <c r="D186" s="21"/>
      <c r="E186" s="20"/>
      <c r="F186" s="20"/>
      <c r="G186" s="20"/>
      <c r="H186" s="19"/>
      <c r="I186" s="20"/>
      <c r="J186" s="20"/>
      <c r="K186" s="20"/>
      <c r="L186" s="20"/>
      <c r="M186" s="20"/>
      <c r="N186" s="19"/>
      <c r="O186" s="20"/>
      <c r="P186" s="20"/>
      <c r="Q186" s="20"/>
      <c r="R186" s="20"/>
      <c r="S186" s="22"/>
      <c r="Z186" s="141"/>
      <c r="AG186" s="142"/>
      <c r="AH186" s="142"/>
      <c r="AI186" s="142"/>
      <c r="AJ186" s="142"/>
    </row>
    <row r="187" spans="1:36">
      <c r="A187" s="18"/>
      <c r="B187" s="19"/>
      <c r="C187" s="20"/>
      <c r="D187" s="21"/>
      <c r="E187" s="20"/>
      <c r="F187" s="20"/>
      <c r="G187" s="20"/>
      <c r="H187" s="19"/>
      <c r="I187" s="20"/>
      <c r="J187" s="20"/>
      <c r="K187" s="20"/>
      <c r="L187" s="20"/>
      <c r="M187" s="20"/>
      <c r="N187" s="19"/>
      <c r="O187" s="20"/>
      <c r="P187" s="20"/>
      <c r="Q187" s="20"/>
      <c r="R187" s="20"/>
      <c r="S187" s="22"/>
      <c r="W187" s="11">
        <v>-1</v>
      </c>
      <c r="Z187" s="141">
        <f>IF(V187=1,-1,IF(V187=2,0,IF(V187=3,0,IF(V187=4,0,0))))</f>
        <v>0</v>
      </c>
      <c r="AC187" s="11">
        <v>0</v>
      </c>
      <c r="AG187" s="142"/>
      <c r="AH187" s="142"/>
      <c r="AI187" s="142"/>
      <c r="AJ187" s="142"/>
    </row>
    <row r="188" spans="1:36">
      <c r="A188" s="18"/>
      <c r="B188" s="19"/>
      <c r="C188" s="20"/>
      <c r="D188" s="21"/>
      <c r="E188" s="20"/>
      <c r="F188" s="20"/>
      <c r="G188" s="20"/>
      <c r="H188" s="19"/>
      <c r="I188" s="20"/>
      <c r="J188" s="20"/>
      <c r="K188" s="20"/>
      <c r="L188" s="20"/>
      <c r="M188" s="20"/>
      <c r="N188" s="19"/>
      <c r="O188" s="20"/>
      <c r="P188" s="20"/>
      <c r="Q188" s="20"/>
      <c r="R188" s="20"/>
      <c r="S188" s="22"/>
      <c r="Z188" s="141"/>
      <c r="AG188" s="142"/>
      <c r="AH188" s="142"/>
      <c r="AI188" s="142"/>
      <c r="AJ188" s="142"/>
    </row>
    <row r="189" spans="1:36">
      <c r="A189" s="18"/>
      <c r="B189" s="19"/>
      <c r="C189" s="20"/>
      <c r="D189" s="21"/>
      <c r="E189" s="20"/>
      <c r="F189" s="20"/>
      <c r="G189" s="20"/>
      <c r="H189" s="19"/>
      <c r="I189" s="20"/>
      <c r="J189" s="20"/>
      <c r="K189" s="20"/>
      <c r="L189" s="20"/>
      <c r="M189" s="20"/>
      <c r="N189" s="19"/>
      <c r="O189" s="20"/>
      <c r="P189" s="20"/>
      <c r="Q189" s="20"/>
      <c r="R189" s="20"/>
      <c r="S189" s="22"/>
      <c r="W189" s="10"/>
      <c r="X189" s="10"/>
      <c r="Y189" s="10"/>
      <c r="Z189" s="141"/>
      <c r="AG189" s="142"/>
      <c r="AH189" s="142"/>
      <c r="AI189" s="142"/>
      <c r="AJ189" s="142"/>
    </row>
    <row r="190" spans="1:36">
      <c r="A190" s="18"/>
      <c r="B190" s="19"/>
      <c r="C190" s="20"/>
      <c r="D190" s="21"/>
      <c r="E190" s="20"/>
      <c r="F190" s="20"/>
      <c r="G190" s="20"/>
      <c r="H190" s="19"/>
      <c r="I190" s="20"/>
      <c r="J190" s="20"/>
      <c r="K190" s="20"/>
      <c r="L190" s="20"/>
      <c r="M190" s="20"/>
      <c r="N190" s="19"/>
      <c r="O190" s="20"/>
      <c r="P190" s="20"/>
      <c r="Q190" s="200"/>
      <c r="R190" s="200"/>
      <c r="S190" s="201"/>
      <c r="W190" s="10"/>
      <c r="X190" s="10"/>
      <c r="Y190" s="10"/>
      <c r="Z190" s="141"/>
      <c r="AG190" s="142"/>
      <c r="AH190" s="142"/>
      <c r="AI190" s="142"/>
      <c r="AJ190" s="142"/>
    </row>
    <row r="191" spans="1:36">
      <c r="A191" s="18"/>
      <c r="B191" s="19"/>
      <c r="C191" s="20"/>
      <c r="D191" s="21"/>
      <c r="E191" s="20"/>
      <c r="F191" s="20"/>
      <c r="G191" s="20"/>
      <c r="H191" s="19"/>
      <c r="I191" s="20"/>
      <c r="J191" s="20"/>
      <c r="K191" s="20"/>
      <c r="L191" s="20"/>
      <c r="M191" s="20"/>
      <c r="N191" s="19"/>
      <c r="O191" s="20"/>
      <c r="P191" s="20"/>
      <c r="Q191" s="20"/>
      <c r="R191" s="20"/>
      <c r="S191" s="22"/>
      <c r="Z191" s="141"/>
      <c r="AG191" s="142"/>
      <c r="AH191" s="142"/>
      <c r="AI191" s="142"/>
      <c r="AJ191" s="142"/>
    </row>
    <row r="192" spans="1:36">
      <c r="A192" s="18" t="s">
        <v>175</v>
      </c>
      <c r="B192" s="19"/>
      <c r="C192" s="20"/>
      <c r="D192" s="21"/>
      <c r="E192" s="20"/>
      <c r="F192" s="20"/>
      <c r="G192" s="20"/>
      <c r="H192" s="19"/>
      <c r="I192" s="20"/>
      <c r="J192" s="20"/>
      <c r="K192" s="20"/>
      <c r="L192" s="20"/>
      <c r="M192" s="20"/>
      <c r="N192" s="19"/>
      <c r="O192" s="20"/>
      <c r="P192" s="20"/>
      <c r="Q192" s="20"/>
      <c r="R192" s="20"/>
      <c r="S192" s="22"/>
      <c r="Z192" s="141"/>
      <c r="AG192" s="142"/>
      <c r="AH192" s="142"/>
      <c r="AI192" s="142"/>
      <c r="AJ192" s="142"/>
    </row>
    <row r="193" spans="1:36">
      <c r="A193" s="18" t="s">
        <v>177</v>
      </c>
      <c r="B193" s="19"/>
      <c r="C193" s="20"/>
      <c r="D193" s="21"/>
      <c r="E193" s="20"/>
      <c r="F193" s="20"/>
      <c r="G193" s="20"/>
      <c r="H193" s="19"/>
      <c r="I193" s="20"/>
      <c r="J193" s="20"/>
      <c r="K193" s="20"/>
      <c r="L193" s="20"/>
      <c r="M193" s="20"/>
      <c r="N193" s="19"/>
      <c r="O193" s="20"/>
      <c r="P193" s="20"/>
      <c r="Q193" s="20"/>
      <c r="R193" s="20"/>
      <c r="S193" s="22"/>
      <c r="Z193" s="141"/>
      <c r="AG193" s="142"/>
      <c r="AH193" s="142"/>
      <c r="AI193" s="142"/>
      <c r="AJ193" s="142"/>
    </row>
    <row r="194" spans="1:36">
      <c r="A194" s="18"/>
      <c r="B194" s="19"/>
      <c r="C194" s="20"/>
      <c r="D194" s="21"/>
      <c r="E194" s="20"/>
      <c r="F194" s="20"/>
      <c r="G194" s="20"/>
      <c r="H194" s="19"/>
      <c r="I194" s="20"/>
      <c r="J194" s="20"/>
      <c r="K194" s="20"/>
      <c r="L194" s="20"/>
      <c r="M194" s="20"/>
      <c r="N194" s="19"/>
      <c r="O194" s="20"/>
      <c r="P194" s="20"/>
      <c r="Q194" s="20"/>
      <c r="R194" s="20"/>
      <c r="S194" s="22"/>
      <c r="W194" s="11">
        <v>0</v>
      </c>
      <c r="Z194" s="141">
        <f>IF(AND((B195&gt;0),(B195&lt;=2.5),(V194=FALSE)),1,0)</f>
        <v>0</v>
      </c>
      <c r="AC194" s="11">
        <v>1</v>
      </c>
      <c r="AG194" s="142"/>
      <c r="AH194" s="142"/>
      <c r="AI194" s="142"/>
      <c r="AJ194" s="142"/>
    </row>
    <row r="195" spans="1:36" ht="15.75" thickBot="1">
      <c r="A195" s="18"/>
      <c r="B195" s="174"/>
      <c r="C195" s="174"/>
      <c r="D195" s="174"/>
      <c r="E195" s="174"/>
      <c r="F195" s="20" t="s">
        <v>176</v>
      </c>
      <c r="H195" s="19"/>
      <c r="I195" s="20"/>
      <c r="J195" s="20"/>
      <c r="K195" s="20"/>
      <c r="L195" s="20"/>
      <c r="M195" s="20"/>
      <c r="N195" s="19"/>
      <c r="O195" s="20"/>
      <c r="P195" s="20"/>
      <c r="Q195" s="20"/>
      <c r="R195" s="20"/>
      <c r="S195" s="22"/>
      <c r="Z195" s="141"/>
      <c r="AG195" s="142"/>
      <c r="AH195" s="142"/>
      <c r="AI195" s="142"/>
      <c r="AJ195" s="142"/>
    </row>
    <row r="196" spans="1:36" ht="15.75" thickBot="1">
      <c r="A196" s="18"/>
      <c r="B196" s="64"/>
      <c r="C196" s="64"/>
      <c r="D196" s="64"/>
      <c r="E196" s="64"/>
      <c r="F196" s="20"/>
      <c r="H196" s="19"/>
      <c r="I196" s="20"/>
      <c r="J196" s="20"/>
      <c r="K196" s="20"/>
      <c r="L196" s="20"/>
      <c r="M196" s="20"/>
      <c r="N196" s="19"/>
      <c r="O196" s="20"/>
      <c r="P196" s="20"/>
      <c r="Q196" s="20"/>
      <c r="R196" s="20"/>
      <c r="S196" s="22"/>
      <c r="Z196" s="141"/>
      <c r="AG196" s="142"/>
      <c r="AH196" s="142"/>
      <c r="AI196" s="142"/>
      <c r="AJ196" s="142"/>
    </row>
    <row r="197" spans="1:36" ht="16.5" thickBot="1">
      <c r="A197" s="178" t="s">
        <v>270</v>
      </c>
      <c r="B197" s="179"/>
      <c r="C197" s="179"/>
      <c r="D197" s="179"/>
      <c r="E197" s="179"/>
      <c r="F197" s="179"/>
      <c r="G197" s="179"/>
      <c r="H197" s="179"/>
      <c r="I197" s="179"/>
      <c r="J197" s="179"/>
      <c r="K197" s="179"/>
      <c r="L197" s="179"/>
      <c r="M197" s="179"/>
      <c r="N197" s="179"/>
      <c r="O197" s="179"/>
      <c r="P197" s="179"/>
      <c r="Q197" s="179"/>
      <c r="R197" s="179"/>
      <c r="S197" s="180"/>
      <c r="Z197" s="141"/>
      <c r="AG197" s="142"/>
      <c r="AH197" s="142"/>
      <c r="AI197" s="142"/>
      <c r="AJ197" s="142"/>
    </row>
    <row r="198" spans="1:36" ht="15.75">
      <c r="A198" s="18" t="s">
        <v>178</v>
      </c>
      <c r="B198" s="33"/>
      <c r="C198" s="33"/>
      <c r="D198" s="33"/>
      <c r="E198" s="33"/>
      <c r="F198" s="33"/>
      <c r="G198" s="33"/>
      <c r="H198" s="33"/>
      <c r="I198" s="33"/>
      <c r="J198" s="33"/>
      <c r="K198" s="33"/>
      <c r="L198" s="33"/>
      <c r="M198" s="33"/>
      <c r="N198" s="33"/>
      <c r="O198" s="33"/>
      <c r="P198" s="33"/>
      <c r="Q198" s="33"/>
      <c r="R198" s="33"/>
      <c r="S198" s="34"/>
      <c r="Z198" s="141"/>
      <c r="AG198" s="142"/>
      <c r="AH198" s="142"/>
      <c r="AI198" s="142"/>
      <c r="AJ198" s="142"/>
    </row>
    <row r="199" spans="1:36" ht="15.75">
      <c r="A199" s="35"/>
      <c r="B199" s="33"/>
      <c r="C199" s="33"/>
      <c r="D199" s="33"/>
      <c r="E199" s="33"/>
      <c r="F199" s="33"/>
      <c r="G199" s="33"/>
      <c r="H199" s="33"/>
      <c r="I199" s="33"/>
      <c r="J199" s="33"/>
      <c r="K199" s="33"/>
      <c r="L199" s="33"/>
      <c r="M199" s="33"/>
      <c r="N199" s="33"/>
      <c r="O199" s="33"/>
      <c r="P199" s="33"/>
      <c r="Q199" s="33"/>
      <c r="R199" s="33"/>
      <c r="S199" s="34"/>
      <c r="W199" s="11">
        <v>0</v>
      </c>
      <c r="Z199" s="141">
        <f>IF(V199=1,0,IF(V199=2,2,IF(V199=3,0,IF(V199=4,1,0))))</f>
        <v>0</v>
      </c>
      <c r="AC199" s="11">
        <v>2</v>
      </c>
      <c r="AG199" s="142"/>
      <c r="AH199" s="142"/>
      <c r="AI199" s="142"/>
      <c r="AJ199" s="142"/>
    </row>
    <row r="200" spans="1:36" ht="15.75">
      <c r="A200" s="35"/>
      <c r="B200" s="33"/>
      <c r="C200" s="33"/>
      <c r="D200" s="33"/>
      <c r="E200" s="33"/>
      <c r="F200" s="33"/>
      <c r="G200" s="33"/>
      <c r="H200" s="33"/>
      <c r="I200" s="33"/>
      <c r="J200" s="33"/>
      <c r="K200" s="33"/>
      <c r="L200" s="33"/>
      <c r="M200" s="33"/>
      <c r="N200" s="33"/>
      <c r="O200" s="33"/>
      <c r="P200" s="33"/>
      <c r="Q200" s="33"/>
      <c r="R200" s="33"/>
      <c r="S200" s="34"/>
      <c r="Z200" s="141"/>
      <c r="AG200" s="142"/>
      <c r="AH200" s="142"/>
      <c r="AI200" s="142"/>
      <c r="AJ200" s="142"/>
    </row>
    <row r="201" spans="1:36" ht="15.75">
      <c r="A201" s="35"/>
      <c r="B201" s="33"/>
      <c r="C201" s="33"/>
      <c r="D201" s="33"/>
      <c r="E201" s="33"/>
      <c r="F201" s="33"/>
      <c r="G201" s="33"/>
      <c r="H201" s="33"/>
      <c r="I201" s="33"/>
      <c r="J201" s="33"/>
      <c r="K201" s="33"/>
      <c r="L201" s="33"/>
      <c r="M201" s="33"/>
      <c r="N201" s="33"/>
      <c r="O201" s="33"/>
      <c r="P201" s="33"/>
      <c r="Q201" s="33"/>
      <c r="R201" s="33"/>
      <c r="S201" s="34"/>
      <c r="Z201" s="141"/>
      <c r="AG201" s="142"/>
      <c r="AH201" s="142"/>
      <c r="AI201" s="142"/>
      <c r="AJ201" s="142"/>
    </row>
    <row r="202" spans="1:36" ht="15.75">
      <c r="A202" s="35"/>
      <c r="B202" s="33"/>
      <c r="C202" s="33"/>
      <c r="D202" s="33"/>
      <c r="E202" s="33"/>
      <c r="F202" s="33"/>
      <c r="G202" s="33"/>
      <c r="H202" s="33"/>
      <c r="I202" s="33"/>
      <c r="J202" s="33"/>
      <c r="K202" s="33"/>
      <c r="L202" s="33"/>
      <c r="M202" s="33"/>
      <c r="N202" s="33"/>
      <c r="O202" s="33"/>
      <c r="P202" s="33"/>
      <c r="Q202" s="33"/>
      <c r="R202" s="33"/>
      <c r="S202" s="34"/>
      <c r="Z202" s="141"/>
      <c r="AG202" s="142"/>
      <c r="AH202" s="142"/>
      <c r="AI202" s="142"/>
      <c r="AJ202" s="142"/>
    </row>
    <row r="203" spans="1:36" ht="15.75" thickBot="1">
      <c r="A203" s="18"/>
      <c r="B203" s="19"/>
      <c r="C203" s="20"/>
      <c r="D203" s="21"/>
      <c r="E203" s="20"/>
      <c r="F203" s="20"/>
      <c r="G203" s="20"/>
      <c r="H203" s="19"/>
      <c r="I203" s="20"/>
      <c r="J203" s="20"/>
      <c r="K203" s="20"/>
      <c r="L203" s="20"/>
      <c r="M203" s="20"/>
      <c r="N203" s="19"/>
      <c r="O203" s="20"/>
      <c r="P203" s="20"/>
      <c r="Q203" s="20"/>
      <c r="R203" s="20"/>
      <c r="S203" s="22"/>
      <c r="Z203" s="141"/>
      <c r="AG203" s="142"/>
      <c r="AH203" s="142"/>
      <c r="AI203" s="142"/>
      <c r="AJ203" s="142"/>
    </row>
    <row r="204" spans="1:36" ht="16.5" thickBot="1">
      <c r="A204" s="178" t="s">
        <v>272</v>
      </c>
      <c r="B204" s="179"/>
      <c r="C204" s="179"/>
      <c r="D204" s="179"/>
      <c r="E204" s="179"/>
      <c r="F204" s="179"/>
      <c r="G204" s="179"/>
      <c r="H204" s="179"/>
      <c r="I204" s="179"/>
      <c r="J204" s="179"/>
      <c r="K204" s="179"/>
      <c r="L204" s="179"/>
      <c r="M204" s="179"/>
      <c r="N204" s="179"/>
      <c r="O204" s="179"/>
      <c r="P204" s="179"/>
      <c r="Q204" s="179"/>
      <c r="R204" s="179"/>
      <c r="S204" s="180"/>
      <c r="Z204" s="141"/>
      <c r="AG204" s="142"/>
      <c r="AH204" s="142"/>
      <c r="AI204" s="142"/>
      <c r="AJ204" s="142"/>
    </row>
    <row r="205" spans="1:36">
      <c r="A205" s="18" t="s">
        <v>179</v>
      </c>
      <c r="B205" s="19"/>
      <c r="C205" s="20"/>
      <c r="D205" s="21"/>
      <c r="E205" s="20"/>
      <c r="F205" s="20"/>
      <c r="G205" s="20"/>
      <c r="H205" s="19"/>
      <c r="I205" s="20"/>
      <c r="J205" s="20"/>
      <c r="K205" s="20"/>
      <c r="L205" s="20"/>
      <c r="M205" s="20"/>
      <c r="N205" s="19"/>
      <c r="O205" s="20"/>
      <c r="P205" s="20"/>
      <c r="Q205" s="20"/>
      <c r="R205" s="20"/>
      <c r="S205" s="22"/>
      <c r="Z205" s="141"/>
      <c r="AG205" s="142"/>
      <c r="AH205" s="142"/>
      <c r="AI205" s="142"/>
      <c r="AJ205" s="142"/>
    </row>
    <row r="206" spans="1:36">
      <c r="A206" s="18" t="s">
        <v>180</v>
      </c>
      <c r="B206" s="19"/>
      <c r="C206" s="20"/>
      <c r="D206" s="21"/>
      <c r="E206" s="20"/>
      <c r="F206" s="20"/>
      <c r="G206" s="20"/>
      <c r="H206" s="19"/>
      <c r="I206" s="20"/>
      <c r="J206" s="20"/>
      <c r="K206" s="20"/>
      <c r="L206" s="20"/>
      <c r="M206" s="20"/>
      <c r="N206" s="19"/>
      <c r="O206" s="20"/>
      <c r="P206" s="20"/>
      <c r="Q206" s="20"/>
      <c r="R206" s="20"/>
      <c r="S206" s="22"/>
      <c r="Z206" s="141"/>
      <c r="AG206" s="148">
        <f>IF(Z212&gt;0,($AG$12-(P29*Assumptions!Q2))*Assumptions!Q77,)</f>
        <v>0</v>
      </c>
      <c r="AH206" s="148"/>
      <c r="AI206" s="148"/>
      <c r="AJ206" s="142"/>
    </row>
    <row r="207" spans="1:36">
      <c r="A207" s="18"/>
      <c r="B207" s="19"/>
      <c r="C207" s="20"/>
      <c r="D207" s="21"/>
      <c r="E207" s="20"/>
      <c r="F207" s="20"/>
      <c r="G207" s="20"/>
      <c r="H207" s="19"/>
      <c r="I207" s="20"/>
      <c r="J207" s="20"/>
      <c r="K207" s="20"/>
      <c r="L207" s="20"/>
      <c r="M207" s="20"/>
      <c r="N207" s="19"/>
      <c r="O207" s="20"/>
      <c r="P207" s="20"/>
      <c r="Q207" s="20"/>
      <c r="R207" s="20"/>
      <c r="S207" s="22"/>
      <c r="W207" s="11">
        <v>0</v>
      </c>
      <c r="Z207" s="141">
        <f>IF(V207=1,3,IF(V207=2,0,))</f>
        <v>0</v>
      </c>
      <c r="AC207" s="11">
        <v>3</v>
      </c>
      <c r="AG207" s="142"/>
      <c r="AH207" s="142"/>
      <c r="AI207" s="142"/>
      <c r="AJ207" s="142"/>
    </row>
    <row r="208" spans="1:36">
      <c r="A208" s="18"/>
      <c r="B208" s="19"/>
      <c r="C208" s="20"/>
      <c r="D208" s="21"/>
      <c r="E208" s="20"/>
      <c r="F208" s="20"/>
      <c r="G208" s="20"/>
      <c r="H208" s="19"/>
      <c r="I208" s="20"/>
      <c r="J208" s="20"/>
      <c r="K208" s="20"/>
      <c r="L208" s="20"/>
      <c r="M208" s="20"/>
      <c r="N208" s="19"/>
      <c r="O208" s="20"/>
      <c r="P208" s="20"/>
      <c r="Q208" s="20"/>
      <c r="R208" s="20"/>
      <c r="S208" s="22"/>
      <c r="Z208" s="141"/>
      <c r="AG208" s="142"/>
      <c r="AH208" s="142"/>
      <c r="AI208" s="142"/>
      <c r="AJ208" s="142"/>
    </row>
    <row r="209" spans="1:36">
      <c r="A209" s="18"/>
      <c r="B209" s="19"/>
      <c r="C209" s="20"/>
      <c r="D209" s="21"/>
      <c r="E209" s="20"/>
      <c r="F209" s="20"/>
      <c r="G209" s="20"/>
      <c r="H209" s="19"/>
      <c r="I209" s="20"/>
      <c r="J209" s="20"/>
      <c r="K209" s="20"/>
      <c r="L209" s="20"/>
      <c r="M209" s="20"/>
      <c r="N209" s="19"/>
      <c r="O209" s="20"/>
      <c r="P209" s="20"/>
      <c r="Q209" s="20"/>
      <c r="R209" s="20"/>
      <c r="S209" s="22"/>
      <c r="Z209" s="141"/>
      <c r="AG209" s="142"/>
      <c r="AH209" s="142"/>
      <c r="AI209" s="142"/>
      <c r="AJ209" s="142"/>
    </row>
    <row r="210" spans="1:36">
      <c r="A210" s="18" t="s">
        <v>181</v>
      </c>
      <c r="B210" s="19"/>
      <c r="C210" s="20"/>
      <c r="D210" s="21"/>
      <c r="E210" s="20"/>
      <c r="F210" s="20"/>
      <c r="G210" s="20"/>
      <c r="H210" s="19"/>
      <c r="I210" s="20"/>
      <c r="J210" s="20"/>
      <c r="K210" s="20"/>
      <c r="L210" s="20"/>
      <c r="M210" s="20"/>
      <c r="N210" s="19"/>
      <c r="O210" s="20"/>
      <c r="P210" s="20"/>
      <c r="Q210" s="20"/>
      <c r="R210" s="20"/>
      <c r="S210" s="22"/>
      <c r="Z210" s="141"/>
      <c r="AG210" s="142"/>
      <c r="AH210" s="142"/>
      <c r="AI210" s="142"/>
      <c r="AJ210" s="142"/>
    </row>
    <row r="211" spans="1:36">
      <c r="A211" s="18" t="s">
        <v>180</v>
      </c>
      <c r="B211" s="19"/>
      <c r="C211" s="20"/>
      <c r="D211" s="21"/>
      <c r="E211" s="20"/>
      <c r="F211" s="20"/>
      <c r="G211" s="20"/>
      <c r="H211" s="19"/>
      <c r="I211" s="20"/>
      <c r="J211" s="20"/>
      <c r="K211" s="20"/>
      <c r="L211" s="20"/>
      <c r="M211" s="20"/>
      <c r="N211" s="19"/>
      <c r="O211" s="20"/>
      <c r="P211" s="20"/>
      <c r="Q211" s="20"/>
      <c r="R211" s="20"/>
      <c r="S211" s="22"/>
      <c r="Z211" s="141"/>
      <c r="AG211" s="142"/>
      <c r="AH211" s="142"/>
      <c r="AI211" s="142"/>
      <c r="AJ211" s="142"/>
    </row>
    <row r="212" spans="1:36">
      <c r="A212" s="18"/>
      <c r="B212" s="19"/>
      <c r="C212" s="20"/>
      <c r="D212" s="21"/>
      <c r="E212" s="20"/>
      <c r="F212" s="20"/>
      <c r="G212" s="20"/>
      <c r="H212" s="19"/>
      <c r="I212" s="20"/>
      <c r="J212" s="20"/>
      <c r="K212" s="20"/>
      <c r="L212" s="20"/>
      <c r="M212" s="20"/>
      <c r="N212" s="19"/>
      <c r="O212" s="20"/>
      <c r="P212" s="20"/>
      <c r="Q212" s="20"/>
      <c r="R212" s="20"/>
      <c r="S212" s="22"/>
      <c r="W212" s="11">
        <v>0</v>
      </c>
      <c r="Z212" s="141">
        <f>IF(AND((B213&gt;=7),(V207=1),(V212=FALSE),(V217=1)),2,IF(AND((B213&gt;=5),(V207=1),(V212=FALSE),(V217=2)),2,IF(AND((B213&gt;=6),(V207=1),(V212=FALSE),(V217=3)),2,IF(AND((B213&gt;=7),(V207=1),(V212=FALSE),(V217=4)),2,IF(AND((B213&gt;=6),(V207=1),(V212=FALSE),(V217=7)),2,IF(AND((B213&gt;=10),(V207=1),(V212=FALSE),(V217=5)),2,IF(AND((B213&gt;=10),(V207=1),(V212=FALSE),(V217=6)),2,IF(AND((B213&gt;=4),(V207=1),(V212=FALSE),(V217=8)),2,0))))))))</f>
        <v>0</v>
      </c>
      <c r="AC212" s="11">
        <v>2</v>
      </c>
      <c r="AG212" s="142"/>
      <c r="AH212" s="142"/>
      <c r="AI212" s="142"/>
      <c r="AJ212" s="142"/>
    </row>
    <row r="213" spans="1:36" ht="15.75" thickBot="1">
      <c r="A213" s="18"/>
      <c r="B213" s="174"/>
      <c r="C213" s="174"/>
      <c r="D213" s="174"/>
      <c r="E213" s="174"/>
      <c r="F213" s="20" t="s">
        <v>182</v>
      </c>
      <c r="G213" s="20"/>
      <c r="H213" s="19"/>
      <c r="I213" s="20"/>
      <c r="J213" s="20"/>
      <c r="K213" s="20"/>
      <c r="L213" s="20"/>
      <c r="M213" s="20"/>
      <c r="N213" s="19"/>
      <c r="O213" s="20"/>
      <c r="P213" s="20"/>
      <c r="Q213" s="20"/>
      <c r="R213" s="20"/>
      <c r="S213" s="22"/>
      <c r="Z213" s="141"/>
      <c r="AG213" s="142"/>
      <c r="AH213" s="142"/>
      <c r="AI213" s="142"/>
      <c r="AJ213" s="142"/>
    </row>
    <row r="214" spans="1:36">
      <c r="A214" s="18"/>
      <c r="B214" s="19"/>
      <c r="C214" s="20"/>
      <c r="D214" s="21"/>
      <c r="E214" s="20"/>
      <c r="F214" s="20"/>
      <c r="G214" s="20"/>
      <c r="H214" s="19"/>
      <c r="I214" s="20"/>
      <c r="J214" s="20"/>
      <c r="K214" s="20"/>
      <c r="L214" s="20"/>
      <c r="M214" s="20"/>
      <c r="N214" s="19"/>
      <c r="O214" s="20"/>
      <c r="P214" s="20"/>
      <c r="Q214" s="20"/>
      <c r="R214" s="20"/>
      <c r="S214" s="22"/>
      <c r="Z214" s="141"/>
      <c r="AG214" s="142"/>
      <c r="AH214" s="142"/>
      <c r="AI214" s="142"/>
      <c r="AJ214" s="142"/>
    </row>
    <row r="215" spans="1:36">
      <c r="A215" s="18" t="s">
        <v>183</v>
      </c>
      <c r="B215" s="19"/>
      <c r="C215" s="20"/>
      <c r="D215" s="21"/>
      <c r="E215" s="20"/>
      <c r="F215" s="20"/>
      <c r="G215" s="20"/>
      <c r="H215" s="19"/>
      <c r="I215" s="20"/>
      <c r="J215" s="20"/>
      <c r="K215" s="20"/>
      <c r="L215" s="20"/>
      <c r="M215" s="20"/>
      <c r="N215" s="19"/>
      <c r="O215" s="20"/>
      <c r="P215" s="20"/>
      <c r="Q215" s="20"/>
      <c r="R215" s="20"/>
      <c r="S215" s="22"/>
      <c r="Z215" s="141"/>
      <c r="AG215" s="142"/>
      <c r="AH215" s="142"/>
      <c r="AI215" s="142"/>
      <c r="AJ215" s="142"/>
    </row>
    <row r="216" spans="1:36">
      <c r="A216" s="18"/>
      <c r="B216" s="19"/>
      <c r="C216" s="20"/>
      <c r="D216" s="21"/>
      <c r="E216" s="20"/>
      <c r="F216" s="20"/>
      <c r="G216" s="20"/>
      <c r="H216" s="19"/>
      <c r="I216" s="20"/>
      <c r="J216" s="20"/>
      <c r="K216" s="20"/>
      <c r="L216" s="20"/>
      <c r="M216" s="20"/>
      <c r="N216" s="19"/>
      <c r="O216" s="20"/>
      <c r="P216" s="20"/>
      <c r="Q216" s="20"/>
      <c r="R216" s="20"/>
      <c r="S216" s="22"/>
      <c r="Z216" s="141"/>
      <c r="AG216" s="142"/>
      <c r="AH216" s="142"/>
      <c r="AI216" s="142"/>
      <c r="AJ216" s="142"/>
    </row>
    <row r="217" spans="1:36">
      <c r="A217" s="18"/>
      <c r="B217" s="19"/>
      <c r="C217" s="20"/>
      <c r="D217" s="21"/>
      <c r="E217" s="20"/>
      <c r="F217" s="20"/>
      <c r="G217" s="20"/>
      <c r="H217" s="19"/>
      <c r="I217" s="20"/>
      <c r="J217" s="20"/>
      <c r="K217" s="20"/>
      <c r="L217" s="20"/>
      <c r="M217" s="20"/>
      <c r="N217" s="19"/>
      <c r="O217" s="20"/>
      <c r="P217" s="20"/>
      <c r="Q217" s="20"/>
      <c r="R217" s="20"/>
      <c r="S217" s="22"/>
      <c r="Z217" s="141"/>
      <c r="AG217" s="142"/>
      <c r="AH217" s="142"/>
      <c r="AI217" s="142"/>
      <c r="AJ217" s="142"/>
    </row>
    <row r="218" spans="1:36">
      <c r="A218" s="18"/>
      <c r="B218" s="19"/>
      <c r="C218" s="20"/>
      <c r="D218" s="21"/>
      <c r="E218" s="20"/>
      <c r="F218" s="20"/>
      <c r="G218" s="20"/>
      <c r="H218" s="19"/>
      <c r="I218" s="20"/>
      <c r="J218" s="20"/>
      <c r="K218" s="20"/>
      <c r="L218" s="20"/>
      <c r="M218" s="20"/>
      <c r="N218" s="19"/>
      <c r="O218" s="20"/>
      <c r="P218" s="20"/>
      <c r="Q218" s="20"/>
      <c r="R218" s="20"/>
      <c r="S218" s="22"/>
      <c r="Z218" s="141"/>
      <c r="AG218" s="142"/>
      <c r="AH218" s="142"/>
      <c r="AI218" s="142"/>
      <c r="AJ218" s="142"/>
    </row>
    <row r="219" spans="1:36">
      <c r="A219" s="18"/>
      <c r="B219" s="19"/>
      <c r="C219" s="20"/>
      <c r="D219" s="21"/>
      <c r="E219" s="20"/>
      <c r="F219" s="20"/>
      <c r="G219" s="20"/>
      <c r="H219" s="19"/>
      <c r="I219" s="20"/>
      <c r="J219" s="20"/>
      <c r="K219" s="20"/>
      <c r="L219" s="20"/>
      <c r="M219" s="20"/>
      <c r="N219" s="19"/>
      <c r="O219" s="20"/>
      <c r="P219" s="20"/>
      <c r="Q219" s="20"/>
      <c r="R219" s="20"/>
      <c r="S219" s="22"/>
      <c r="Z219" s="141"/>
      <c r="AG219" s="142"/>
      <c r="AH219" s="142"/>
      <c r="AI219" s="142"/>
      <c r="AJ219" s="142"/>
    </row>
    <row r="220" spans="1:36">
      <c r="A220" s="18"/>
      <c r="B220" s="19"/>
      <c r="C220" s="20"/>
      <c r="D220" s="21"/>
      <c r="E220" s="20"/>
      <c r="F220" s="20"/>
      <c r="G220" s="20"/>
      <c r="H220" s="19"/>
      <c r="I220" s="20"/>
      <c r="J220" s="20"/>
      <c r="K220" s="20"/>
      <c r="L220" s="20"/>
      <c r="M220" s="20"/>
      <c r="N220" s="19"/>
      <c r="O220" s="20"/>
      <c r="P220" s="20"/>
      <c r="Q220" s="20"/>
      <c r="R220" s="20"/>
      <c r="S220" s="22"/>
      <c r="Z220" s="141"/>
      <c r="AG220" s="142"/>
      <c r="AH220" s="142"/>
      <c r="AI220" s="142"/>
      <c r="AJ220" s="142"/>
    </row>
    <row r="221" spans="1:36">
      <c r="A221" s="18"/>
      <c r="B221" s="19"/>
      <c r="C221" s="20"/>
      <c r="D221" s="21"/>
      <c r="E221" s="20"/>
      <c r="F221" s="20"/>
      <c r="G221" s="20"/>
      <c r="H221" s="19"/>
      <c r="I221" s="20"/>
      <c r="J221" s="20"/>
      <c r="K221" s="20"/>
      <c r="L221" s="20"/>
      <c r="M221" s="20"/>
      <c r="N221" s="19"/>
      <c r="O221" s="20"/>
      <c r="P221" s="20"/>
      <c r="Q221" s="20"/>
      <c r="R221" s="20"/>
      <c r="S221" s="22"/>
      <c r="Z221" s="141"/>
      <c r="AG221" s="148">
        <f>IF(Z230&gt;0,($AG$12-(P29*Assumptions!Q2))*Assumptions!Q79,)</f>
        <v>0</v>
      </c>
      <c r="AH221" s="148"/>
      <c r="AI221" s="148"/>
      <c r="AJ221" s="142"/>
    </row>
    <row r="222" spans="1:36">
      <c r="A222" s="18"/>
      <c r="B222" s="19"/>
      <c r="C222" s="20"/>
      <c r="D222" s="21"/>
      <c r="E222" s="20"/>
      <c r="F222" s="20"/>
      <c r="G222" s="20"/>
      <c r="H222" s="19"/>
      <c r="I222" s="20"/>
      <c r="J222" s="20"/>
      <c r="K222" s="20"/>
      <c r="L222" s="20"/>
      <c r="M222" s="20"/>
      <c r="N222" s="19"/>
      <c r="O222" s="20"/>
      <c r="P222" s="20"/>
      <c r="Q222" s="20"/>
      <c r="R222" s="20"/>
      <c r="S222" s="22"/>
      <c r="W222" s="11">
        <v>0</v>
      </c>
      <c r="Z222" s="141">
        <f>IF(V222=1,3,IF(V222=2,0,))</f>
        <v>0</v>
      </c>
      <c r="AC222" s="11">
        <v>3</v>
      </c>
      <c r="AG222" s="142"/>
      <c r="AH222" s="142"/>
      <c r="AI222" s="142"/>
      <c r="AJ222" s="142"/>
    </row>
    <row r="223" spans="1:36">
      <c r="A223" s="18" t="s">
        <v>317</v>
      </c>
      <c r="B223" s="19"/>
      <c r="C223" s="20"/>
      <c r="D223" s="21"/>
      <c r="E223" s="20"/>
      <c r="F223" s="20"/>
      <c r="G223" s="20"/>
      <c r="H223" s="19"/>
      <c r="I223" s="20"/>
      <c r="J223" s="20"/>
      <c r="K223" s="20"/>
      <c r="L223" s="20"/>
      <c r="M223" s="20"/>
      <c r="N223" s="19"/>
      <c r="O223" s="20"/>
      <c r="P223" s="20"/>
      <c r="Q223" s="20"/>
      <c r="R223" s="20"/>
      <c r="S223" s="22"/>
      <c r="Z223" s="141"/>
      <c r="AG223" s="142"/>
      <c r="AH223" s="142"/>
      <c r="AI223" s="142"/>
      <c r="AJ223" s="142"/>
    </row>
    <row r="224" spans="1:36">
      <c r="A224" s="18" t="s">
        <v>180</v>
      </c>
      <c r="B224" s="19"/>
      <c r="C224" s="20"/>
      <c r="D224" s="21"/>
      <c r="E224" s="20"/>
      <c r="F224" s="20"/>
      <c r="G224" s="20"/>
      <c r="H224" s="19"/>
      <c r="I224" s="20"/>
      <c r="J224" s="20"/>
      <c r="K224" s="20"/>
      <c r="L224" s="20"/>
      <c r="M224" s="20"/>
      <c r="N224" s="19"/>
      <c r="O224" s="20"/>
      <c r="P224" s="20"/>
      <c r="Q224" s="20"/>
      <c r="R224" s="20"/>
      <c r="S224" s="22"/>
      <c r="Z224" s="141"/>
      <c r="AG224" s="142"/>
      <c r="AH224" s="142"/>
      <c r="AI224" s="142"/>
      <c r="AJ224" s="142"/>
    </row>
    <row r="225" spans="1:36">
      <c r="A225" s="18"/>
      <c r="B225" s="19"/>
      <c r="C225" s="20"/>
      <c r="D225" s="21"/>
      <c r="E225" s="20"/>
      <c r="F225" s="20"/>
      <c r="G225" s="20"/>
      <c r="H225" s="19"/>
      <c r="I225" s="20"/>
      <c r="J225" s="20"/>
      <c r="K225" s="20"/>
      <c r="L225" s="20"/>
      <c r="M225" s="20"/>
      <c r="N225" s="19"/>
      <c r="O225" s="20"/>
      <c r="P225" s="20"/>
      <c r="Q225" s="20"/>
      <c r="R225" s="20"/>
      <c r="S225" s="22"/>
      <c r="Z225" s="141"/>
      <c r="AG225" s="142"/>
      <c r="AH225" s="142"/>
      <c r="AI225" s="142"/>
      <c r="AJ225" s="142"/>
    </row>
    <row r="226" spans="1:36">
      <c r="A226" s="18"/>
      <c r="B226" s="19"/>
      <c r="C226" s="20"/>
      <c r="D226" s="21"/>
      <c r="E226" s="20"/>
      <c r="F226" s="20"/>
      <c r="G226" s="20"/>
      <c r="H226" s="19"/>
      <c r="I226" s="20"/>
      <c r="J226" s="20"/>
      <c r="K226" s="20"/>
      <c r="L226" s="20"/>
      <c r="M226" s="20"/>
      <c r="N226" s="19"/>
      <c r="O226" s="20"/>
      <c r="P226" s="20"/>
      <c r="Q226" s="20"/>
      <c r="R226" s="20"/>
      <c r="S226" s="22"/>
      <c r="Z226" s="141"/>
      <c r="AG226" s="142"/>
      <c r="AH226" s="142"/>
      <c r="AI226" s="142"/>
      <c r="AJ226" s="142"/>
    </row>
    <row r="227" spans="1:36">
      <c r="A227" s="18"/>
      <c r="B227" s="19"/>
      <c r="C227" s="20"/>
      <c r="D227" s="21"/>
      <c r="E227" s="20"/>
      <c r="F227" s="20"/>
      <c r="G227" s="20"/>
      <c r="H227" s="19"/>
      <c r="I227" s="20"/>
      <c r="J227" s="20"/>
      <c r="K227" s="20"/>
      <c r="L227" s="20"/>
      <c r="M227" s="20"/>
      <c r="N227" s="19"/>
      <c r="O227" s="20"/>
      <c r="P227" s="20"/>
      <c r="Q227" s="20"/>
      <c r="R227" s="20"/>
      <c r="S227" s="22"/>
      <c r="Z227" s="141"/>
      <c r="AG227" s="142"/>
      <c r="AH227" s="142"/>
      <c r="AI227" s="142"/>
      <c r="AJ227" s="142"/>
    </row>
    <row r="228" spans="1:36">
      <c r="A228" s="18" t="s">
        <v>184</v>
      </c>
      <c r="B228" s="19"/>
      <c r="C228" s="20"/>
      <c r="D228" s="21"/>
      <c r="E228" s="20"/>
      <c r="F228" s="20"/>
      <c r="G228" s="20"/>
      <c r="H228" s="19"/>
      <c r="I228" s="20"/>
      <c r="J228" s="20"/>
      <c r="K228" s="20"/>
      <c r="L228" s="20"/>
      <c r="M228" s="20"/>
      <c r="N228" s="19"/>
      <c r="O228" s="20"/>
      <c r="P228" s="20"/>
      <c r="Q228" s="20"/>
      <c r="R228" s="20"/>
      <c r="S228" s="22"/>
      <c r="Z228" s="141"/>
      <c r="AG228" s="142"/>
      <c r="AH228" s="142"/>
      <c r="AI228" s="142"/>
      <c r="AJ228" s="142"/>
    </row>
    <row r="229" spans="1:36">
      <c r="A229" s="18" t="s">
        <v>180</v>
      </c>
      <c r="B229" s="19"/>
      <c r="C229" s="20"/>
      <c r="D229" s="21"/>
      <c r="E229" s="20"/>
      <c r="F229" s="20"/>
      <c r="G229" s="20"/>
      <c r="H229" s="19"/>
      <c r="I229" s="20"/>
      <c r="J229" s="20"/>
      <c r="K229" s="20"/>
      <c r="L229" s="20"/>
      <c r="M229" s="20"/>
      <c r="N229" s="19"/>
      <c r="O229" s="20"/>
      <c r="P229" s="20"/>
      <c r="Q229" s="20"/>
      <c r="R229" s="20"/>
      <c r="S229" s="22"/>
      <c r="Z229" s="141"/>
      <c r="AG229" s="142"/>
      <c r="AH229" s="142"/>
      <c r="AI229" s="142"/>
      <c r="AJ229" s="142"/>
    </row>
    <row r="230" spans="1:36">
      <c r="A230" s="18"/>
      <c r="B230" s="19"/>
      <c r="C230" s="20"/>
      <c r="D230" s="21"/>
      <c r="E230" s="20"/>
      <c r="F230" s="20"/>
      <c r="G230" s="20"/>
      <c r="H230" s="19"/>
      <c r="I230" s="20"/>
      <c r="J230" s="20"/>
      <c r="K230" s="20"/>
      <c r="L230" s="20"/>
      <c r="M230" s="20"/>
      <c r="N230" s="19"/>
      <c r="O230" s="20"/>
      <c r="P230" s="20"/>
      <c r="Q230" s="20"/>
      <c r="R230" s="20"/>
      <c r="S230" s="22"/>
      <c r="W230" s="11">
        <v>0</v>
      </c>
      <c r="Z230" s="141">
        <f>IF(AND((B231&gt;=7),(V222=1),(V230=FALSE),(V217=1)),2,IF(AND((B231&gt;=5),(V222=1),(V230=FALSE),(V217=2)),2,IF(AND((B231&gt;=6),(V222=1),(V230=FALSE),(V217=3)),2,IF(AND((B231&gt;=7),(V222=1),(V230=FALSE),(V217=4)),2,IF(AND((B231&gt;=6),(V222=1),(V230=FALSE),(V217=7)),2,IF(AND((B231&gt;=10),(V222=1),(V230=FALSE),(V217=5)),2,IF(AND((B231&gt;=10),(V222=1),(V230=FALSE),(V217=6)),2,IF(AND((B231&gt;=4),(V222=1),(V230=FALSE),(V217=8)),2,0))))))))</f>
        <v>0</v>
      </c>
      <c r="AC230" s="11">
        <v>2</v>
      </c>
      <c r="AG230" s="142"/>
      <c r="AH230" s="142"/>
      <c r="AI230" s="142"/>
      <c r="AJ230" s="142"/>
    </row>
    <row r="231" spans="1:36" ht="15.75" thickBot="1">
      <c r="A231" s="18"/>
      <c r="B231" s="174"/>
      <c r="C231" s="174"/>
      <c r="D231" s="174"/>
      <c r="E231" s="174"/>
      <c r="F231" s="20" t="s">
        <v>182</v>
      </c>
      <c r="G231" s="20"/>
      <c r="H231" s="19"/>
      <c r="I231" s="20"/>
      <c r="J231" s="20"/>
      <c r="K231" s="20"/>
      <c r="L231" s="20"/>
      <c r="M231" s="20"/>
      <c r="N231" s="19"/>
      <c r="O231" s="20"/>
      <c r="P231" s="20"/>
      <c r="Q231" s="20"/>
      <c r="R231" s="20"/>
      <c r="S231" s="22"/>
      <c r="Z231" s="141"/>
      <c r="AG231" s="142"/>
      <c r="AH231" s="142"/>
      <c r="AI231" s="142"/>
      <c r="AJ231" s="142"/>
    </row>
    <row r="232" spans="1:36" ht="15.75" thickBot="1">
      <c r="A232" s="18"/>
      <c r="B232" s="19"/>
      <c r="C232" s="20"/>
      <c r="D232" s="21"/>
      <c r="E232" s="20"/>
      <c r="F232" s="20"/>
      <c r="G232" s="20"/>
      <c r="H232" s="19"/>
      <c r="I232" s="20"/>
      <c r="J232" s="20"/>
      <c r="K232" s="20"/>
      <c r="L232" s="20"/>
      <c r="M232" s="20"/>
      <c r="N232" s="19"/>
      <c r="O232" s="20"/>
      <c r="P232" s="20"/>
      <c r="Q232" s="20"/>
      <c r="R232" s="20"/>
      <c r="S232" s="22"/>
      <c r="Z232" s="141"/>
      <c r="AB232" s="11" t="s">
        <v>127</v>
      </c>
      <c r="AG232" s="152">
        <f>SUM(AG15:AG101,AG103:AG231)</f>
        <v>0</v>
      </c>
      <c r="AH232" s="152">
        <f>SUM(AH15:AH111,AH113:AH231)</f>
        <v>0</v>
      </c>
      <c r="AI232" s="152">
        <f>SUM(AI15:AI231)</f>
        <v>0</v>
      </c>
      <c r="AJ232" s="142"/>
    </row>
    <row r="233" spans="1:36" ht="20.25" customHeight="1">
      <c r="A233" s="202" t="s">
        <v>185</v>
      </c>
      <c r="B233" s="203"/>
      <c r="C233" s="203"/>
      <c r="D233" s="203"/>
      <c r="E233" s="203"/>
      <c r="F233" s="203"/>
      <c r="G233" s="203"/>
      <c r="H233" s="203"/>
      <c r="I233" s="203"/>
      <c r="J233" s="203"/>
      <c r="K233" s="203"/>
      <c r="L233" s="203"/>
      <c r="M233" s="203"/>
      <c r="N233" s="204"/>
      <c r="O233" s="208" t="str">
        <f>IF(Z233&gt;=21,"ԱՅՈ","ՈՉ")</f>
        <v>ՈՉ</v>
      </c>
      <c r="P233" s="208"/>
      <c r="Q233" s="208"/>
      <c r="R233" s="208"/>
      <c r="S233" s="209"/>
      <c r="W233" s="142">
        <f>SUM(W17:W226)</f>
        <v>-7</v>
      </c>
      <c r="Z233" s="141">
        <f>SUM(Z1:Z232)</f>
        <v>0</v>
      </c>
      <c r="AC233" s="142">
        <f>SUM(AC17:AC232)</f>
        <v>52</v>
      </c>
      <c r="AG233" t="s">
        <v>98</v>
      </c>
      <c r="AH233" t="s">
        <v>402</v>
      </c>
      <c r="AI233" t="s">
        <v>399</v>
      </c>
    </row>
    <row r="234" spans="1:36" ht="45.75" customHeight="1" thickBot="1">
      <c r="A234" s="205"/>
      <c r="B234" s="206"/>
      <c r="C234" s="206"/>
      <c r="D234" s="206"/>
      <c r="E234" s="206"/>
      <c r="F234" s="206"/>
      <c r="G234" s="206"/>
      <c r="H234" s="206"/>
      <c r="I234" s="206"/>
      <c r="J234" s="206"/>
      <c r="K234" s="206"/>
      <c r="L234" s="206"/>
      <c r="M234" s="206"/>
      <c r="N234" s="207"/>
      <c r="O234" s="210"/>
      <c r="P234" s="210"/>
      <c r="Q234" s="210"/>
      <c r="R234" s="210"/>
      <c r="S234" s="211"/>
      <c r="Z234" s="141"/>
    </row>
    <row r="235" spans="1:36">
      <c r="Z235" s="141"/>
    </row>
    <row r="236" spans="1:36">
      <c r="S236" s="114"/>
      <c r="Z236" s="141"/>
    </row>
    <row r="237" spans="1:36">
      <c r="A237" s="171" t="str">
        <f>IF(O233="ՈՉ","ԷԱ գնահատվելու համար անհրաժեշտ է լրացուցիչ միավոր","")</f>
        <v>ԷԱ գնահատվելու համար անհրաժեշտ է լրացուցիչ միավոր</v>
      </c>
      <c r="B237" s="171"/>
      <c r="C237" s="171"/>
      <c r="D237" s="171"/>
      <c r="E237" s="171"/>
      <c r="F237" s="171"/>
      <c r="G237" s="171"/>
      <c r="H237" s="171"/>
      <c r="I237" s="171"/>
      <c r="J237" s="171"/>
      <c r="K237" s="171"/>
      <c r="L237" s="171"/>
      <c r="M237" s="171"/>
      <c r="N237" s="171"/>
      <c r="O237" s="171"/>
      <c r="P237" s="171"/>
      <c r="Q237" s="171"/>
      <c r="R237" s="171"/>
      <c r="S237" s="143">
        <f>IF(A237&lt;&gt;"",21-Z233,"")</f>
        <v>21</v>
      </c>
      <c r="Z237" s="142"/>
    </row>
    <row r="238" spans="1:36">
      <c r="S238" s="17"/>
      <c r="Z238" s="142"/>
    </row>
    <row r="239" spans="1:36" ht="28.5" customHeight="1">
      <c r="A239" s="172" t="s">
        <v>338</v>
      </c>
      <c r="B239" s="172"/>
      <c r="C239" s="172"/>
      <c r="D239" s="172"/>
      <c r="E239" s="172"/>
      <c r="F239" s="172"/>
      <c r="G239" s="172"/>
      <c r="H239" s="172"/>
      <c r="I239" s="172"/>
      <c r="J239" s="172"/>
      <c r="K239" s="172"/>
      <c r="L239" s="172"/>
      <c r="M239" s="172"/>
      <c r="N239" s="172"/>
      <c r="O239" s="172"/>
      <c r="P239" s="172"/>
      <c r="Q239" s="172"/>
      <c r="R239" s="172"/>
      <c r="Z239" s="142"/>
    </row>
    <row r="240" spans="1:36" ht="28.5" customHeight="1">
      <c r="A240" s="115"/>
      <c r="B240" s="115"/>
      <c r="C240" s="115"/>
      <c r="D240" s="115"/>
      <c r="E240" s="115"/>
      <c r="F240" s="115"/>
      <c r="G240" s="115"/>
      <c r="H240" s="115"/>
      <c r="I240" s="115"/>
      <c r="J240" s="115"/>
      <c r="K240" s="115"/>
      <c r="L240" s="115"/>
      <c r="M240" s="115"/>
      <c r="N240" s="115"/>
      <c r="O240" s="115"/>
      <c r="P240" s="115"/>
      <c r="Q240" s="115"/>
      <c r="R240" s="115"/>
      <c r="Z240" s="142"/>
    </row>
    <row r="241" spans="1:26">
      <c r="A241" s="173" t="s">
        <v>339</v>
      </c>
      <c r="B241" s="173"/>
      <c r="C241" s="173"/>
      <c r="D241" s="173"/>
      <c r="E241" s="173"/>
      <c r="F241" s="173"/>
      <c r="G241" s="173"/>
      <c r="H241" s="173"/>
      <c r="I241" s="173"/>
      <c r="Q241" s="116" t="s">
        <v>340</v>
      </c>
      <c r="R241" s="116"/>
      <c r="S241" s="116"/>
      <c r="T241" s="116"/>
      <c r="Z241" s="142"/>
    </row>
    <row r="242" spans="1:26">
      <c r="A242" s="143" t="str">
        <f>IF(AND(Z93&lt;2,$Z$233&lt;21),"Փոխարինել ջեռուցման համակարգի կառավարման համակարգը","")</f>
        <v>Փոխարինել ջեռուցման համակարգի կառավարման համակարգը</v>
      </c>
      <c r="B242" s="144"/>
      <c r="C242" s="142"/>
      <c r="D242" s="145"/>
      <c r="E242" s="142"/>
      <c r="F242" s="142"/>
      <c r="G242" s="142"/>
      <c r="H242" s="144"/>
      <c r="I242" s="142"/>
      <c r="J242" s="142"/>
      <c r="K242" s="142"/>
      <c r="L242" s="142"/>
      <c r="M242" s="142"/>
      <c r="N242" s="144"/>
      <c r="O242" s="142"/>
      <c r="P242" s="142"/>
      <c r="Q242" s="142"/>
      <c r="R242" s="142"/>
      <c r="S242" s="143">
        <f>IF(A242&lt;&gt;"",AC93-Z93,"")</f>
        <v>2</v>
      </c>
      <c r="Z242" s="142"/>
    </row>
    <row r="243" spans="1:26">
      <c r="A243" s="143"/>
      <c r="B243" s="144"/>
      <c r="C243" s="142"/>
      <c r="D243" s="145"/>
      <c r="E243" s="142"/>
      <c r="F243" s="142"/>
      <c r="G243" s="142"/>
      <c r="H243" s="144"/>
      <c r="I243" s="142"/>
      <c r="J243" s="142"/>
      <c r="K243" s="142"/>
      <c r="L243" s="142"/>
      <c r="M243" s="142"/>
      <c r="N243" s="144"/>
      <c r="O243" s="142"/>
      <c r="P243" s="142"/>
      <c r="Q243" s="142"/>
      <c r="R243" s="142"/>
      <c r="S243" s="143"/>
      <c r="Z243" s="142"/>
    </row>
    <row r="244" spans="1:26">
      <c r="A244" s="143" t="str">
        <f>IF(AND(Z98&lt;2,$Z$233&lt;21),"Ջերմամեկուսացնել ջեռուցման համակարգի խողովակները","")</f>
        <v>Ջերմամեկուսացնել ջեռուցման համակարգի խողովակները</v>
      </c>
      <c r="B244" s="144"/>
      <c r="C244" s="142"/>
      <c r="D244" s="145"/>
      <c r="E244" s="142"/>
      <c r="F244" s="142"/>
      <c r="G244" s="142"/>
      <c r="H244" s="144"/>
      <c r="I244" s="142"/>
      <c r="J244" s="142"/>
      <c r="K244" s="142"/>
      <c r="L244" s="142"/>
      <c r="M244" s="142"/>
      <c r="N244" s="144"/>
      <c r="O244" s="142"/>
      <c r="P244" s="142"/>
      <c r="Q244" s="142"/>
      <c r="R244" s="142"/>
      <c r="S244" s="143">
        <f>AC98-Z98</f>
        <v>1</v>
      </c>
      <c r="Z244" s="142"/>
    </row>
    <row r="245" spans="1:26">
      <c r="A245" s="143"/>
      <c r="B245" s="144"/>
      <c r="C245" s="142"/>
      <c r="D245" s="145"/>
      <c r="E245" s="142"/>
      <c r="F245" s="142"/>
      <c r="G245" s="142"/>
      <c r="H245" s="144"/>
      <c r="I245" s="142"/>
      <c r="J245" s="142"/>
      <c r="K245" s="142"/>
      <c r="L245" s="142"/>
      <c r="M245" s="142"/>
      <c r="N245" s="144"/>
      <c r="O245" s="142"/>
      <c r="P245" s="142"/>
      <c r="Q245" s="142"/>
      <c r="R245" s="142"/>
      <c r="S245" s="143"/>
      <c r="Z245" s="142"/>
    </row>
    <row r="246" spans="1:26">
      <c r="A246" s="143" t="str">
        <f>IF(AND(Z103&lt;2,$Z$233&lt;21),"Տեղադրել արևային ջրատաքացուցիչ","")</f>
        <v>Տեղադրել արևային ջրատաքացուցիչ</v>
      </c>
      <c r="B246" s="144"/>
      <c r="C246" s="142"/>
      <c r="D246" s="145"/>
      <c r="E246" s="142"/>
      <c r="F246" s="142"/>
      <c r="G246" s="142"/>
      <c r="H246" s="144"/>
      <c r="I246" s="142"/>
      <c r="J246" s="142"/>
      <c r="K246" s="142"/>
      <c r="L246" s="142"/>
      <c r="M246" s="142"/>
      <c r="N246" s="144"/>
      <c r="O246" s="142"/>
      <c r="P246" s="142"/>
      <c r="Q246" s="142"/>
      <c r="R246" s="142"/>
      <c r="S246" s="143">
        <f>AC103+AC106-Z103-Z106</f>
        <v>5</v>
      </c>
      <c r="Z246" s="142"/>
    </row>
    <row r="247" spans="1:26">
      <c r="A247" s="143"/>
      <c r="B247" s="144"/>
      <c r="C247" s="142"/>
      <c r="D247" s="145"/>
      <c r="E247" s="142"/>
      <c r="F247" s="142"/>
      <c r="G247" s="142"/>
      <c r="H247" s="144"/>
      <c r="I247" s="142"/>
      <c r="J247" s="142"/>
      <c r="K247" s="142"/>
      <c r="L247" s="142"/>
      <c r="M247" s="142"/>
      <c r="N247" s="144"/>
      <c r="O247" s="142"/>
      <c r="P247" s="142"/>
      <c r="Q247" s="142"/>
      <c r="R247" s="142"/>
      <c r="S247" s="143"/>
      <c r="Z247" s="142"/>
    </row>
    <row r="248" spans="1:26">
      <c r="A248" s="143" t="str">
        <f>IF(AND(Z113&lt;5,$Z$233&lt;21),"Տեղադրել ֆոտովոլտաիկ պանելներ","")</f>
        <v>Տեղադրել ֆոտովոլտաիկ պանելներ</v>
      </c>
      <c r="B248" s="144"/>
      <c r="C248" s="142"/>
      <c r="D248" s="145"/>
      <c r="E248" s="142"/>
      <c r="F248" s="142"/>
      <c r="G248" s="142"/>
      <c r="H248" s="144"/>
      <c r="I248" s="142"/>
      <c r="J248" s="142"/>
      <c r="K248" s="142"/>
      <c r="L248" s="142"/>
      <c r="M248" s="142"/>
      <c r="N248" s="144"/>
      <c r="O248" s="142"/>
      <c r="P248" s="142"/>
      <c r="Q248" s="142"/>
      <c r="R248" s="142"/>
      <c r="S248" s="143">
        <f>AC113+AC117-Z113-Z117</f>
        <v>6</v>
      </c>
      <c r="Z248" s="142"/>
    </row>
    <row r="249" spans="1:26">
      <c r="A249" s="143"/>
      <c r="B249" s="144"/>
      <c r="C249" s="142"/>
      <c r="D249" s="145"/>
      <c r="E249" s="142"/>
      <c r="F249" s="142"/>
      <c r="G249" s="142"/>
      <c r="H249" s="144"/>
      <c r="I249" s="142"/>
      <c r="J249" s="142"/>
      <c r="K249" s="142"/>
      <c r="L249" s="142"/>
      <c r="M249" s="142"/>
      <c r="N249" s="144"/>
      <c r="O249" s="142"/>
      <c r="P249" s="142"/>
      <c r="Q249" s="142"/>
      <c r="R249" s="142"/>
      <c r="S249" s="143"/>
      <c r="Z249" s="141"/>
    </row>
    <row r="250" spans="1:26">
      <c r="A250" s="143" t="str">
        <f>IF(AND(Z124&lt;2,$Z$233&lt;21),"Փոխարինել լուսավորությունը","")</f>
        <v>Փոխարինել լուսավորությունը</v>
      </c>
      <c r="B250" s="144"/>
      <c r="C250" s="142"/>
      <c r="D250" s="145"/>
      <c r="E250" s="142"/>
      <c r="F250" s="142"/>
      <c r="G250" s="142"/>
      <c r="H250" s="144"/>
      <c r="I250" s="142"/>
      <c r="J250" s="142"/>
      <c r="K250" s="142"/>
      <c r="L250" s="142"/>
      <c r="M250" s="142"/>
      <c r="N250" s="144"/>
      <c r="O250" s="142"/>
      <c r="P250" s="142"/>
      <c r="Q250" s="142"/>
      <c r="R250" s="142"/>
      <c r="S250" s="143">
        <f>AC124-Z124</f>
        <v>2</v>
      </c>
      <c r="Z250" s="141"/>
    </row>
    <row r="251" spans="1:26">
      <c r="A251" s="143"/>
      <c r="B251" s="144"/>
      <c r="C251" s="142"/>
      <c r="D251" s="145"/>
      <c r="E251" s="142"/>
      <c r="F251" s="142"/>
      <c r="G251" s="142"/>
      <c r="H251" s="144"/>
      <c r="I251" s="142"/>
      <c r="J251" s="142"/>
      <c r="K251" s="142"/>
      <c r="L251" s="142"/>
      <c r="M251" s="142"/>
      <c r="N251" s="144"/>
      <c r="O251" s="142"/>
      <c r="P251" s="142"/>
      <c r="Q251" s="142"/>
      <c r="R251" s="142"/>
      <c r="S251" s="143"/>
      <c r="Z251" s="141"/>
    </row>
    <row r="252" spans="1:26">
      <c r="A252" s="143" t="str">
        <f>IF(AND(Z131&lt;3,$Z$233&lt;21),"Փոխարինել կենցաղային սարքերը ԷԱ A+++ դաս ունեցող սարքերով","")</f>
        <v>Փոխարինել կենցաղային սարքերը ԷԱ A+++ դաս ունեցող սարքերով</v>
      </c>
      <c r="B252" s="144"/>
      <c r="C252" s="142"/>
      <c r="D252" s="145"/>
      <c r="E252" s="142"/>
      <c r="F252" s="142"/>
      <c r="G252" s="142"/>
      <c r="H252" s="144"/>
      <c r="I252" s="142"/>
      <c r="J252" s="142"/>
      <c r="K252" s="142"/>
      <c r="L252" s="142"/>
      <c r="M252" s="142"/>
      <c r="N252" s="144"/>
      <c r="O252" s="142"/>
      <c r="P252" s="142"/>
      <c r="Q252" s="142"/>
      <c r="R252" s="142"/>
      <c r="S252" s="143">
        <f>AC131-Z131</f>
        <v>3</v>
      </c>
      <c r="Z252" s="141"/>
    </row>
    <row r="253" spans="1:26">
      <c r="A253" s="143"/>
      <c r="B253" s="144"/>
      <c r="C253" s="142"/>
      <c r="D253" s="145"/>
      <c r="E253" s="142"/>
      <c r="F253" s="142"/>
      <c r="G253" s="142"/>
      <c r="H253" s="144"/>
      <c r="I253" s="142"/>
      <c r="J253" s="142"/>
      <c r="K253" s="142"/>
      <c r="L253" s="142"/>
      <c r="M253" s="142"/>
      <c r="N253" s="144"/>
      <c r="O253" s="142"/>
      <c r="P253" s="142"/>
      <c r="Q253" s="142"/>
      <c r="R253" s="142"/>
      <c r="S253" s="143"/>
      <c r="Z253" s="141"/>
    </row>
    <row r="254" spans="1:26">
      <c r="A254" s="143" t="str">
        <f>IF(AND(SUM(Z173:Z194)&lt;4,$Z$233&lt;21),"Վերանորոգեք/փոխարինեք պատուհանները և/կամ դրսի դուռը","")</f>
        <v>Վերանորոգեք/փոխարինեք պատուհանները և/կամ դրսի դուռը</v>
      </c>
      <c r="B254" s="144"/>
      <c r="C254" s="142"/>
      <c r="D254" s="145"/>
      <c r="E254" s="142"/>
      <c r="F254" s="142"/>
      <c r="G254" s="142"/>
      <c r="H254" s="144"/>
      <c r="I254" s="142"/>
      <c r="J254" s="142"/>
      <c r="K254" s="142"/>
      <c r="L254" s="142"/>
      <c r="M254" s="142"/>
      <c r="N254" s="144"/>
      <c r="O254" s="142"/>
      <c r="P254" s="142"/>
      <c r="Q254" s="142"/>
      <c r="R254" s="142"/>
      <c r="S254" s="143">
        <f>SUM(AC173:AC194)-SUM(Z173:Z194)</f>
        <v>5</v>
      </c>
      <c r="Z254" s="141"/>
    </row>
    <row r="255" spans="1:26">
      <c r="A255" s="143"/>
      <c r="B255" s="144"/>
      <c r="C255" s="142"/>
      <c r="D255" s="145"/>
      <c r="E255" s="142"/>
      <c r="F255" s="142"/>
      <c r="G255" s="142"/>
      <c r="H255" s="144"/>
      <c r="I255" s="142"/>
      <c r="J255" s="142"/>
      <c r="K255" s="142"/>
      <c r="L255" s="142"/>
      <c r="M255" s="142"/>
      <c r="N255" s="144"/>
      <c r="O255" s="142"/>
      <c r="P255" s="142"/>
      <c r="Q255" s="142"/>
      <c r="R255" s="142"/>
      <c r="S255" s="143"/>
      <c r="Z255" s="141"/>
    </row>
    <row r="256" spans="1:26">
      <c r="A256" s="143" t="str">
        <f>IF(AND(SUM(Z207:Z212)&lt;5,$Z$233&lt;21),"Ջերմամեկուսացրեք արտաքին պատերը","")</f>
        <v>Ջերմամեկուսացրեք արտաքին պատերը</v>
      </c>
      <c r="B256" s="144"/>
      <c r="C256" s="142"/>
      <c r="D256" s="145"/>
      <c r="E256" s="142"/>
      <c r="F256" s="142"/>
      <c r="G256" s="142"/>
      <c r="H256" s="144"/>
      <c r="I256" s="142"/>
      <c r="J256" s="142"/>
      <c r="K256" s="142"/>
      <c r="L256" s="142"/>
      <c r="M256" s="142"/>
      <c r="N256" s="144"/>
      <c r="O256" s="142"/>
      <c r="P256" s="142"/>
      <c r="Q256" s="142"/>
      <c r="R256" s="142"/>
      <c r="S256" s="143">
        <f>SUM(AC207:AC212)-SUM(Z207:Z212)</f>
        <v>5</v>
      </c>
      <c r="Z256" s="141"/>
    </row>
    <row r="257" spans="1:26">
      <c r="A257" s="143"/>
      <c r="B257" s="144"/>
      <c r="C257" s="142"/>
      <c r="D257" s="145"/>
      <c r="E257" s="142"/>
      <c r="F257" s="142"/>
      <c r="G257" s="142"/>
      <c r="H257" s="144"/>
      <c r="I257" s="142"/>
      <c r="J257" s="142"/>
      <c r="K257" s="142"/>
      <c r="L257" s="142"/>
      <c r="M257" s="142"/>
      <c r="N257" s="144"/>
      <c r="O257" s="142"/>
      <c r="P257" s="142"/>
      <c r="Q257" s="142"/>
      <c r="R257" s="142"/>
      <c r="S257" s="143"/>
      <c r="Z257" s="141"/>
    </row>
    <row r="258" spans="1:26">
      <c r="A258" s="143" t="str">
        <f>IF(AND(SUM(Z222:Z230)&lt;5,$Z$233&lt;21),"Ջերմամեկուսացրեք ձեղնահարկը և տանիքը","")</f>
        <v>Ջերմամեկուսացրեք ձեղնահարկը և տանիքը</v>
      </c>
      <c r="B258" s="144"/>
      <c r="C258" s="142"/>
      <c r="D258" s="145"/>
      <c r="E258" s="142"/>
      <c r="F258" s="142"/>
      <c r="G258" s="142"/>
      <c r="H258" s="144"/>
      <c r="I258" s="142"/>
      <c r="J258" s="142"/>
      <c r="K258" s="142"/>
      <c r="L258" s="142"/>
      <c r="M258" s="142"/>
      <c r="N258" s="144"/>
      <c r="O258" s="142"/>
      <c r="P258" s="142"/>
      <c r="Q258" s="142"/>
      <c r="R258" s="142"/>
      <c r="S258" s="143">
        <f>SUM(AC222:AC230)-SUM(Z222:Z222)</f>
        <v>5</v>
      </c>
      <c r="Z258" s="141"/>
    </row>
    <row r="259" spans="1:26">
      <c r="Z259" s="141"/>
    </row>
    <row r="260" spans="1:26">
      <c r="Z260" s="141"/>
    </row>
    <row r="261" spans="1:26">
      <c r="Z261" s="141"/>
    </row>
    <row r="262" spans="1:26" ht="15.75">
      <c r="A262" s="163" t="s">
        <v>416</v>
      </c>
      <c r="B262" s="164"/>
      <c r="C262" s="164"/>
      <c r="D262" s="164"/>
      <c r="E262" s="164"/>
      <c r="F262" s="164"/>
      <c r="G262" s="164"/>
      <c r="H262" s="164"/>
      <c r="I262" s="164"/>
      <c r="J262" s="164"/>
      <c r="K262" s="164"/>
      <c r="L262" s="164"/>
      <c r="M262" s="164"/>
      <c r="N262" s="165"/>
      <c r="O262" s="166">
        <f>ROUND(AG232+AH232+AI232,-1)</f>
        <v>0</v>
      </c>
      <c r="P262" s="167"/>
      <c r="Q262" s="168"/>
      <c r="R262" s="169" t="s">
        <v>380</v>
      </c>
      <c r="S262" s="170"/>
      <c r="Z262" s="141"/>
    </row>
    <row r="263" spans="1:26" ht="18.75">
      <c r="A263" s="163" t="s">
        <v>417</v>
      </c>
      <c r="B263" s="164"/>
      <c r="C263" s="164"/>
      <c r="D263" s="164"/>
      <c r="E263" s="164"/>
      <c r="F263" s="164"/>
      <c r="G263" s="164"/>
      <c r="H263" s="164"/>
      <c r="I263" s="164"/>
      <c r="J263" s="164"/>
      <c r="K263" s="164"/>
      <c r="L263" s="164"/>
      <c r="M263" s="164"/>
      <c r="N263" s="165"/>
      <c r="O263" s="166">
        <f>ROUND((SUM(AG15:AG231)*Data!F3)+(SUM(AH15:AH231)*Data!F4)+(AI232*Data!F2),-1)</f>
        <v>0</v>
      </c>
      <c r="P263" s="167"/>
      <c r="Q263" s="168"/>
      <c r="R263" s="169" t="s">
        <v>418</v>
      </c>
      <c r="S263" s="170"/>
      <c r="Z263" s="141"/>
    </row>
    <row r="264" spans="1:26" ht="19.5" thickBot="1">
      <c r="A264" s="155" t="s">
        <v>419</v>
      </c>
      <c r="B264" s="156"/>
      <c r="C264" s="156"/>
      <c r="D264" s="156"/>
      <c r="E264" s="156"/>
      <c r="F264" s="156"/>
      <c r="G264" s="156"/>
      <c r="H264" s="156"/>
      <c r="I264" s="156"/>
      <c r="J264" s="156"/>
      <c r="K264" s="156"/>
      <c r="L264" s="156"/>
      <c r="M264" s="156"/>
      <c r="N264" s="157"/>
      <c r="O264" s="158">
        <f>ROUND((AG232/1000*Data!B2)+AH232/1000*Data!B3+AI232/1000*Data!B15,2)</f>
        <v>0</v>
      </c>
      <c r="P264" s="159"/>
      <c r="Q264" s="160"/>
      <c r="R264" s="161" t="s">
        <v>420</v>
      </c>
      <c r="S264" s="162"/>
      <c r="Z264" s="141"/>
    </row>
    <row r="265" spans="1:26">
      <c r="Z265" s="141"/>
    </row>
    <row r="266" spans="1:26">
      <c r="Z266" s="141"/>
    </row>
    <row r="267" spans="1:26">
      <c r="Z267" s="141"/>
    </row>
  </sheetData>
  <sheetProtection algorithmName="SHA-512" hashValue="gcOpBT9LSnrCmm5/83XRsoPACknnM+pv6L94s0cdauN61QeSJh8NmxC8QpLXtuxSOILRgTIbMzzjRv10QnVusA==" saltValue="HXhJDUEMjvGsP6TFh5Sb8A==" spinCount="100000" sheet="1" objects="1" scenarios="1" formatCells="0" formatRows="0"/>
  <mergeCells count="47">
    <mergeCell ref="A197:S197"/>
    <mergeCell ref="A204:S204"/>
    <mergeCell ref="B213:E213"/>
    <mergeCell ref="B231:E231"/>
    <mergeCell ref="A233:N234"/>
    <mergeCell ref="O233:S234"/>
    <mergeCell ref="A14:S14"/>
    <mergeCell ref="N19:R19"/>
    <mergeCell ref="N21:R21"/>
    <mergeCell ref="I23:L23"/>
    <mergeCell ref="B195:E195"/>
    <mergeCell ref="N68:Q68"/>
    <mergeCell ref="N76:Q76"/>
    <mergeCell ref="N78:Q78"/>
    <mergeCell ref="A96:S97"/>
    <mergeCell ref="A101:S101"/>
    <mergeCell ref="N110:Q110"/>
    <mergeCell ref="N120:Q120"/>
    <mergeCell ref="A122:S122"/>
    <mergeCell ref="A129:S129"/>
    <mergeCell ref="A170:S170"/>
    <mergeCell ref="Q190:S190"/>
    <mergeCell ref="A237:R237"/>
    <mergeCell ref="A239:R239"/>
    <mergeCell ref="A241:I241"/>
    <mergeCell ref="G10:Q10"/>
    <mergeCell ref="A1:S1"/>
    <mergeCell ref="A2:S2"/>
    <mergeCell ref="G4:Q4"/>
    <mergeCell ref="G6:Q6"/>
    <mergeCell ref="G8:Q8"/>
    <mergeCell ref="P29:Q29"/>
    <mergeCell ref="A39:S39"/>
    <mergeCell ref="A46:S49"/>
    <mergeCell ref="N51:Q51"/>
    <mergeCell ref="N59:Q59"/>
    <mergeCell ref="G37:R37"/>
    <mergeCell ref="G12:Q12"/>
    <mergeCell ref="A264:N264"/>
    <mergeCell ref="O264:Q264"/>
    <mergeCell ref="R264:S264"/>
    <mergeCell ref="A262:N262"/>
    <mergeCell ref="O262:Q262"/>
    <mergeCell ref="R262:S262"/>
    <mergeCell ref="A263:N263"/>
    <mergeCell ref="O263:Q263"/>
    <mergeCell ref="R263:S263"/>
  </mergeCells>
  <conditionalFormatting sqref="O233">
    <cfRule type="colorScale" priority="1">
      <colorScale>
        <cfvo type="formula" val="$Z$233&lt;15"/>
        <cfvo type="formula" val="$Z$233&gt;=15"/>
        <color theme="5"/>
        <color rgb="FF00B050"/>
      </colorScale>
    </cfRule>
  </conditionalFormatting>
  <dataValidations count="5">
    <dataValidation type="custom" allowBlank="1" showInputMessage="1" showErrorMessage="1" error="Please tick the box by typing &quot;x&quot;." sqref="B69 B143">
      <formula1>"x"</formula1>
    </dataValidation>
    <dataValidation type="custom" allowBlank="1" showInputMessage="1" showErrorMessage="1" error="Please tick the box by typing &quot;x&quot;." sqref="D61">
      <formula1>D61="X"</formula1>
    </dataValidation>
    <dataValidation type="whole" allowBlank="1" showInputMessage="1" showErrorMessage="1" sqref="L29:O29">
      <formula1>0</formula1>
      <formula2>100</formula2>
    </dataValidation>
    <dataValidation type="custom" errorStyle="information" allowBlank="1" showInputMessage="1" showErrorMessage="1" errorTitle="X" error="Please tick the box by typing &quot;x&quot;." sqref="B17">
      <formula1>B17="x"</formula1>
    </dataValidation>
    <dataValidation type="custom" allowBlank="1" showInputMessage="1" showErrorMessage="1" error="Please tick the box by typing &quot;x&quot;." sqref="D82:D84 B226 N226 B174 N174 B179 N179 B184 N184 B188 N188 B190 N190 B208 N208 B217 H217 N217 B219:B221 H219:H221 N219:N221 B94:B95 H17 B27:B28 H27:H28 N27:N28 B34 H34 N34 B36 H36 N36 B38 B42 N42 B51 D53 D55 D57 B59 D63 D71 D73 B76 B78 D80 B87 B89 N94 B99 N99 B104 N104 B108 N108 B114 N114 B118 N118 B125 N125 B127 N127 B158 B168 B163 B133 B138 B148 B153">
      <formula1>B17="x"</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327" r:id="rId4" name="Option Button 159">
              <controlPr defaultSize="0" autoFill="0" autoLine="0" autoPict="0">
                <anchor moveWithCells="1">
                  <from>
                    <xdr:col>0</xdr:col>
                    <xdr:colOff>152400</xdr:colOff>
                    <xdr:row>41</xdr:row>
                    <xdr:rowOff>28575</xdr:rowOff>
                  </from>
                  <to>
                    <xdr:col>5</xdr:col>
                    <xdr:colOff>9525</xdr:colOff>
                    <xdr:row>42</xdr:row>
                    <xdr:rowOff>57150</xdr:rowOff>
                  </to>
                </anchor>
              </controlPr>
            </control>
          </mc:Choice>
        </mc:AlternateContent>
        <mc:AlternateContent xmlns:mc="http://schemas.openxmlformats.org/markup-compatibility/2006">
          <mc:Choice Requires="x14">
            <control shapeId="7328" r:id="rId5" name="Option Button 160">
              <controlPr defaultSize="0" autoFill="0" autoLine="0" autoPict="0">
                <anchor moveWithCells="1">
                  <from>
                    <xdr:col>5</xdr:col>
                    <xdr:colOff>400050</xdr:colOff>
                    <xdr:row>41</xdr:row>
                    <xdr:rowOff>47625</xdr:rowOff>
                  </from>
                  <to>
                    <xdr:col>11</xdr:col>
                    <xdr:colOff>180975</xdr:colOff>
                    <xdr:row>42</xdr:row>
                    <xdr:rowOff>66675</xdr:rowOff>
                  </to>
                </anchor>
              </controlPr>
            </control>
          </mc:Choice>
        </mc:AlternateContent>
        <mc:AlternateContent xmlns:mc="http://schemas.openxmlformats.org/markup-compatibility/2006">
          <mc:Choice Requires="x14">
            <control shapeId="7329" r:id="rId6" name="Option Button 161">
              <controlPr defaultSize="0" autoFill="0" autoLine="0" autoPict="0" altText="Up to 1 year">
                <anchor moveWithCells="1">
                  <from>
                    <xdr:col>0</xdr:col>
                    <xdr:colOff>142875</xdr:colOff>
                    <xdr:row>25</xdr:row>
                    <xdr:rowOff>200025</xdr:rowOff>
                  </from>
                  <to>
                    <xdr:col>4</xdr:col>
                    <xdr:colOff>304800</xdr:colOff>
                    <xdr:row>26</xdr:row>
                    <xdr:rowOff>171450</xdr:rowOff>
                  </to>
                </anchor>
              </controlPr>
            </control>
          </mc:Choice>
        </mc:AlternateContent>
        <mc:AlternateContent xmlns:mc="http://schemas.openxmlformats.org/markup-compatibility/2006">
          <mc:Choice Requires="x14">
            <control shapeId="7330" r:id="rId7" name="Option Button 162">
              <controlPr defaultSize="0" autoFill="0" autoLine="0" autoPict="0">
                <anchor moveWithCells="1">
                  <from>
                    <xdr:col>5</xdr:col>
                    <xdr:colOff>381000</xdr:colOff>
                    <xdr:row>25</xdr:row>
                    <xdr:rowOff>200025</xdr:rowOff>
                  </from>
                  <to>
                    <xdr:col>11</xdr:col>
                    <xdr:colOff>161925</xdr:colOff>
                    <xdr:row>26</xdr:row>
                    <xdr:rowOff>171450</xdr:rowOff>
                  </to>
                </anchor>
              </controlPr>
            </control>
          </mc:Choice>
        </mc:AlternateContent>
        <mc:AlternateContent xmlns:mc="http://schemas.openxmlformats.org/markup-compatibility/2006">
          <mc:Choice Requires="x14">
            <control shapeId="7331" r:id="rId8" name="Option Button 163">
              <controlPr defaultSize="0" autoFill="0" autoLine="0" autoPict="0">
                <anchor moveWithCells="1">
                  <from>
                    <xdr:col>12</xdr:col>
                    <xdr:colOff>247650</xdr:colOff>
                    <xdr:row>25</xdr:row>
                    <xdr:rowOff>190500</xdr:rowOff>
                  </from>
                  <to>
                    <xdr:col>18</xdr:col>
                    <xdr:colOff>152400</xdr:colOff>
                    <xdr:row>26</xdr:row>
                    <xdr:rowOff>161925</xdr:rowOff>
                  </to>
                </anchor>
              </controlPr>
            </control>
          </mc:Choice>
        </mc:AlternateContent>
        <mc:AlternateContent xmlns:mc="http://schemas.openxmlformats.org/markup-compatibility/2006">
          <mc:Choice Requires="x14">
            <control shapeId="7332" r:id="rId9" name="Check Box 164">
              <controlPr defaultSize="0" autoFill="0" autoLine="0" autoPict="0">
                <anchor moveWithCells="1">
                  <from>
                    <xdr:col>0</xdr:col>
                    <xdr:colOff>142875</xdr:colOff>
                    <xdr:row>32</xdr:row>
                    <xdr:rowOff>142875</xdr:rowOff>
                  </from>
                  <to>
                    <xdr:col>4</xdr:col>
                    <xdr:colOff>314325</xdr:colOff>
                    <xdr:row>33</xdr:row>
                    <xdr:rowOff>171450</xdr:rowOff>
                  </to>
                </anchor>
              </controlPr>
            </control>
          </mc:Choice>
        </mc:AlternateContent>
        <mc:AlternateContent xmlns:mc="http://schemas.openxmlformats.org/markup-compatibility/2006">
          <mc:Choice Requires="x14">
            <control shapeId="7333" r:id="rId10" name="Check Box 165">
              <controlPr defaultSize="0" autoFill="0" autoLine="0" autoPict="0">
                <anchor moveWithCells="1">
                  <from>
                    <xdr:col>12</xdr:col>
                    <xdr:colOff>257175</xdr:colOff>
                    <xdr:row>32</xdr:row>
                    <xdr:rowOff>142875</xdr:rowOff>
                  </from>
                  <to>
                    <xdr:col>18</xdr:col>
                    <xdr:colOff>152400</xdr:colOff>
                    <xdr:row>33</xdr:row>
                    <xdr:rowOff>171450</xdr:rowOff>
                  </to>
                </anchor>
              </controlPr>
            </control>
          </mc:Choice>
        </mc:AlternateContent>
        <mc:AlternateContent xmlns:mc="http://schemas.openxmlformats.org/markup-compatibility/2006">
          <mc:Choice Requires="x14">
            <control shapeId="7334" r:id="rId11" name="Check Box 166">
              <controlPr defaultSize="0" autoFill="0" autoLine="0" autoPict="0">
                <anchor moveWithCells="1">
                  <from>
                    <xdr:col>5</xdr:col>
                    <xdr:colOff>400050</xdr:colOff>
                    <xdr:row>32</xdr:row>
                    <xdr:rowOff>142875</xdr:rowOff>
                  </from>
                  <to>
                    <xdr:col>11</xdr:col>
                    <xdr:colOff>180975</xdr:colOff>
                    <xdr:row>33</xdr:row>
                    <xdr:rowOff>161925</xdr:rowOff>
                  </to>
                </anchor>
              </controlPr>
            </control>
          </mc:Choice>
        </mc:AlternateContent>
        <mc:AlternateContent xmlns:mc="http://schemas.openxmlformats.org/markup-compatibility/2006">
          <mc:Choice Requires="x14">
            <control shapeId="7335" r:id="rId12" name="Check Box 167">
              <controlPr defaultSize="0" autoFill="0" autoLine="0" autoPict="0">
                <anchor moveWithCells="1">
                  <from>
                    <xdr:col>0</xdr:col>
                    <xdr:colOff>142875</xdr:colOff>
                    <xdr:row>34</xdr:row>
                    <xdr:rowOff>95250</xdr:rowOff>
                  </from>
                  <to>
                    <xdr:col>5</xdr:col>
                    <xdr:colOff>0</xdr:colOff>
                    <xdr:row>35</xdr:row>
                    <xdr:rowOff>123825</xdr:rowOff>
                  </to>
                </anchor>
              </controlPr>
            </control>
          </mc:Choice>
        </mc:AlternateContent>
        <mc:AlternateContent xmlns:mc="http://schemas.openxmlformats.org/markup-compatibility/2006">
          <mc:Choice Requires="x14">
            <control shapeId="7336" r:id="rId13" name="Check Box 168">
              <controlPr defaultSize="0" autoFill="0" autoLine="0" autoPict="0">
                <anchor moveWithCells="1">
                  <from>
                    <xdr:col>5</xdr:col>
                    <xdr:colOff>390525</xdr:colOff>
                    <xdr:row>34</xdr:row>
                    <xdr:rowOff>95250</xdr:rowOff>
                  </from>
                  <to>
                    <xdr:col>11</xdr:col>
                    <xdr:colOff>180975</xdr:colOff>
                    <xdr:row>35</xdr:row>
                    <xdr:rowOff>123825</xdr:rowOff>
                  </to>
                </anchor>
              </controlPr>
            </control>
          </mc:Choice>
        </mc:AlternateContent>
        <mc:AlternateContent xmlns:mc="http://schemas.openxmlformats.org/markup-compatibility/2006">
          <mc:Choice Requires="x14">
            <control shapeId="7337" r:id="rId14" name="Check Box 169">
              <controlPr defaultSize="0" autoFill="0" autoLine="0" autoPict="0">
                <anchor moveWithCells="1">
                  <from>
                    <xdr:col>12</xdr:col>
                    <xdr:colOff>247650</xdr:colOff>
                    <xdr:row>34</xdr:row>
                    <xdr:rowOff>95250</xdr:rowOff>
                  </from>
                  <to>
                    <xdr:col>18</xdr:col>
                    <xdr:colOff>142875</xdr:colOff>
                    <xdr:row>35</xdr:row>
                    <xdr:rowOff>123825</xdr:rowOff>
                  </to>
                </anchor>
              </controlPr>
            </control>
          </mc:Choice>
        </mc:AlternateContent>
        <mc:AlternateContent xmlns:mc="http://schemas.openxmlformats.org/markup-compatibility/2006">
          <mc:Choice Requires="x14">
            <control shapeId="7338" r:id="rId15" name="Check Box 170">
              <controlPr defaultSize="0" autoFill="0" autoLine="0" autoPict="0">
                <anchor moveWithCells="1">
                  <from>
                    <xdr:col>0</xdr:col>
                    <xdr:colOff>142875</xdr:colOff>
                    <xdr:row>36</xdr:row>
                    <xdr:rowOff>47625</xdr:rowOff>
                  </from>
                  <to>
                    <xdr:col>4</xdr:col>
                    <xdr:colOff>314325</xdr:colOff>
                    <xdr:row>37</xdr:row>
                    <xdr:rowOff>76200</xdr:rowOff>
                  </to>
                </anchor>
              </controlPr>
            </control>
          </mc:Choice>
        </mc:AlternateContent>
        <mc:AlternateContent xmlns:mc="http://schemas.openxmlformats.org/markup-compatibility/2006">
          <mc:Choice Requires="x14">
            <control shapeId="7339" r:id="rId16" name="Check Box 171">
              <controlPr defaultSize="0" autoFill="0" autoLine="0" autoPict="0">
                <anchor moveWithCells="1">
                  <from>
                    <xdr:col>0</xdr:col>
                    <xdr:colOff>152400</xdr:colOff>
                    <xdr:row>50</xdr:row>
                    <xdr:rowOff>9525</xdr:rowOff>
                  </from>
                  <to>
                    <xdr:col>5</xdr:col>
                    <xdr:colOff>9525</xdr:colOff>
                    <xdr:row>51</xdr:row>
                    <xdr:rowOff>28575</xdr:rowOff>
                  </to>
                </anchor>
              </controlPr>
            </control>
          </mc:Choice>
        </mc:AlternateContent>
        <mc:AlternateContent xmlns:mc="http://schemas.openxmlformats.org/markup-compatibility/2006">
          <mc:Choice Requires="x14">
            <control shapeId="7340" r:id="rId17" name="Option Button 172">
              <controlPr defaultSize="0" autoFill="0" autoLine="0" autoPict="0">
                <anchor moveWithCells="1">
                  <from>
                    <xdr:col>0</xdr:col>
                    <xdr:colOff>142875</xdr:colOff>
                    <xdr:row>52</xdr:row>
                    <xdr:rowOff>19050</xdr:rowOff>
                  </from>
                  <to>
                    <xdr:col>5</xdr:col>
                    <xdr:colOff>9525</xdr:colOff>
                    <xdr:row>54</xdr:row>
                    <xdr:rowOff>66675</xdr:rowOff>
                  </to>
                </anchor>
              </controlPr>
            </control>
          </mc:Choice>
        </mc:AlternateContent>
        <mc:AlternateContent xmlns:mc="http://schemas.openxmlformats.org/markup-compatibility/2006">
          <mc:Choice Requires="x14">
            <control shapeId="7341" r:id="rId18" name="Option Button 173">
              <controlPr defaultSize="0" autoFill="0" autoLine="0" autoPict="0">
                <anchor moveWithCells="1">
                  <from>
                    <xdr:col>5</xdr:col>
                    <xdr:colOff>390525</xdr:colOff>
                    <xdr:row>52</xdr:row>
                    <xdr:rowOff>28575</xdr:rowOff>
                  </from>
                  <to>
                    <xdr:col>11</xdr:col>
                    <xdr:colOff>171450</xdr:colOff>
                    <xdr:row>54</xdr:row>
                    <xdr:rowOff>76200</xdr:rowOff>
                  </to>
                </anchor>
              </controlPr>
            </control>
          </mc:Choice>
        </mc:AlternateContent>
        <mc:AlternateContent xmlns:mc="http://schemas.openxmlformats.org/markup-compatibility/2006">
          <mc:Choice Requires="x14">
            <control shapeId="7342" r:id="rId19" name="Option Button 174">
              <controlPr defaultSize="0" autoFill="0" autoLine="0" autoPict="0">
                <anchor moveWithCells="1">
                  <from>
                    <xdr:col>12</xdr:col>
                    <xdr:colOff>238125</xdr:colOff>
                    <xdr:row>52</xdr:row>
                    <xdr:rowOff>19050</xdr:rowOff>
                  </from>
                  <to>
                    <xdr:col>18</xdr:col>
                    <xdr:colOff>142875</xdr:colOff>
                    <xdr:row>54</xdr:row>
                    <xdr:rowOff>76200</xdr:rowOff>
                  </to>
                </anchor>
              </controlPr>
            </control>
          </mc:Choice>
        </mc:AlternateContent>
        <mc:AlternateContent xmlns:mc="http://schemas.openxmlformats.org/markup-compatibility/2006">
          <mc:Choice Requires="x14">
            <control shapeId="7343" r:id="rId20" name="Option Button 175">
              <controlPr defaultSize="0" autoFill="0" autoLine="0" autoPict="0">
                <anchor moveWithCells="1">
                  <from>
                    <xdr:col>0</xdr:col>
                    <xdr:colOff>161925</xdr:colOff>
                    <xdr:row>55</xdr:row>
                    <xdr:rowOff>19050</xdr:rowOff>
                  </from>
                  <to>
                    <xdr:col>5</xdr:col>
                    <xdr:colOff>19050</xdr:colOff>
                    <xdr:row>56</xdr:row>
                    <xdr:rowOff>38100</xdr:rowOff>
                  </to>
                </anchor>
              </controlPr>
            </control>
          </mc:Choice>
        </mc:AlternateContent>
        <mc:AlternateContent xmlns:mc="http://schemas.openxmlformats.org/markup-compatibility/2006">
          <mc:Choice Requires="x14">
            <control shapeId="7344" r:id="rId21" name="Group Box 176">
              <controlPr defaultSize="0" autoFill="0" autoPict="0">
                <anchor moveWithCells="1">
                  <from>
                    <xdr:col>0</xdr:col>
                    <xdr:colOff>0</xdr:colOff>
                    <xdr:row>57</xdr:row>
                    <xdr:rowOff>57150</xdr:rowOff>
                  </from>
                  <to>
                    <xdr:col>18</xdr:col>
                    <xdr:colOff>400050</xdr:colOff>
                    <xdr:row>65</xdr:row>
                    <xdr:rowOff>47625</xdr:rowOff>
                  </to>
                </anchor>
              </controlPr>
            </control>
          </mc:Choice>
        </mc:AlternateContent>
        <mc:AlternateContent xmlns:mc="http://schemas.openxmlformats.org/markup-compatibility/2006">
          <mc:Choice Requires="x14">
            <control shapeId="7345" r:id="rId22" name="Check Box 177">
              <controlPr defaultSize="0" autoFill="0" autoLine="0" autoPict="0">
                <anchor moveWithCells="1">
                  <from>
                    <xdr:col>0</xdr:col>
                    <xdr:colOff>142875</xdr:colOff>
                    <xdr:row>58</xdr:row>
                    <xdr:rowOff>57150</xdr:rowOff>
                  </from>
                  <to>
                    <xdr:col>4</xdr:col>
                    <xdr:colOff>304800</xdr:colOff>
                    <xdr:row>59</xdr:row>
                    <xdr:rowOff>47625</xdr:rowOff>
                  </to>
                </anchor>
              </controlPr>
            </control>
          </mc:Choice>
        </mc:AlternateContent>
        <mc:AlternateContent xmlns:mc="http://schemas.openxmlformats.org/markup-compatibility/2006">
          <mc:Choice Requires="x14">
            <control shapeId="7346" r:id="rId23" name="Option Button 178">
              <controlPr defaultSize="0" autoFill="0" autoLine="0" autoPict="0">
                <anchor moveWithCells="1">
                  <from>
                    <xdr:col>0</xdr:col>
                    <xdr:colOff>142875</xdr:colOff>
                    <xdr:row>60</xdr:row>
                    <xdr:rowOff>57150</xdr:rowOff>
                  </from>
                  <to>
                    <xdr:col>4</xdr:col>
                    <xdr:colOff>314325</xdr:colOff>
                    <xdr:row>62</xdr:row>
                    <xdr:rowOff>104775</xdr:rowOff>
                  </to>
                </anchor>
              </controlPr>
            </control>
          </mc:Choice>
        </mc:AlternateContent>
        <mc:AlternateContent xmlns:mc="http://schemas.openxmlformats.org/markup-compatibility/2006">
          <mc:Choice Requires="x14">
            <control shapeId="7347" r:id="rId24" name="Option Button 179">
              <controlPr defaultSize="0" autoFill="0" autoLine="0" autoPict="0">
                <anchor moveWithCells="1">
                  <from>
                    <xdr:col>5</xdr:col>
                    <xdr:colOff>381000</xdr:colOff>
                    <xdr:row>60</xdr:row>
                    <xdr:rowOff>57150</xdr:rowOff>
                  </from>
                  <to>
                    <xdr:col>11</xdr:col>
                    <xdr:colOff>171450</xdr:colOff>
                    <xdr:row>62</xdr:row>
                    <xdr:rowOff>104775</xdr:rowOff>
                  </to>
                </anchor>
              </controlPr>
            </control>
          </mc:Choice>
        </mc:AlternateContent>
        <mc:AlternateContent xmlns:mc="http://schemas.openxmlformats.org/markup-compatibility/2006">
          <mc:Choice Requires="x14">
            <control shapeId="7348" r:id="rId25" name="Option Button 180">
              <controlPr defaultSize="0" autoFill="0" autoLine="0" autoPict="0">
                <anchor moveWithCells="1">
                  <from>
                    <xdr:col>12</xdr:col>
                    <xdr:colOff>247650</xdr:colOff>
                    <xdr:row>60</xdr:row>
                    <xdr:rowOff>47625</xdr:rowOff>
                  </from>
                  <to>
                    <xdr:col>18</xdr:col>
                    <xdr:colOff>133350</xdr:colOff>
                    <xdr:row>62</xdr:row>
                    <xdr:rowOff>95250</xdr:rowOff>
                  </to>
                </anchor>
              </controlPr>
            </control>
          </mc:Choice>
        </mc:AlternateContent>
        <mc:AlternateContent xmlns:mc="http://schemas.openxmlformats.org/markup-compatibility/2006">
          <mc:Choice Requires="x14">
            <control shapeId="7349" r:id="rId26" name="Option Button 181">
              <controlPr defaultSize="0" autoFill="0" autoLine="0" autoPict="0">
                <anchor moveWithCells="1">
                  <from>
                    <xdr:col>0</xdr:col>
                    <xdr:colOff>142875</xdr:colOff>
                    <xdr:row>63</xdr:row>
                    <xdr:rowOff>47625</xdr:rowOff>
                  </from>
                  <to>
                    <xdr:col>4</xdr:col>
                    <xdr:colOff>304800</xdr:colOff>
                    <xdr:row>64</xdr:row>
                    <xdr:rowOff>47625</xdr:rowOff>
                  </to>
                </anchor>
              </controlPr>
            </control>
          </mc:Choice>
        </mc:AlternateContent>
        <mc:AlternateContent xmlns:mc="http://schemas.openxmlformats.org/markup-compatibility/2006">
          <mc:Choice Requires="x14">
            <control shapeId="7350" r:id="rId27" name="Group Box 182">
              <controlPr defaultSize="0" autoFill="0" autoPict="0">
                <anchor moveWithCells="1">
                  <from>
                    <xdr:col>0</xdr:col>
                    <xdr:colOff>0</xdr:colOff>
                    <xdr:row>66</xdr:row>
                    <xdr:rowOff>47625</xdr:rowOff>
                  </from>
                  <to>
                    <xdr:col>18</xdr:col>
                    <xdr:colOff>400050</xdr:colOff>
                    <xdr:row>74</xdr:row>
                    <xdr:rowOff>38100</xdr:rowOff>
                  </to>
                </anchor>
              </controlPr>
            </control>
          </mc:Choice>
        </mc:AlternateContent>
        <mc:AlternateContent xmlns:mc="http://schemas.openxmlformats.org/markup-compatibility/2006">
          <mc:Choice Requires="x14">
            <control shapeId="7351" r:id="rId28" name="Check Box 183">
              <controlPr defaultSize="0" autoFill="0" autoLine="0" autoPict="0">
                <anchor moveWithCells="1">
                  <from>
                    <xdr:col>0</xdr:col>
                    <xdr:colOff>152400</xdr:colOff>
                    <xdr:row>67</xdr:row>
                    <xdr:rowOff>47625</xdr:rowOff>
                  </from>
                  <to>
                    <xdr:col>5</xdr:col>
                    <xdr:colOff>9525</xdr:colOff>
                    <xdr:row>68</xdr:row>
                    <xdr:rowOff>57150</xdr:rowOff>
                  </to>
                </anchor>
              </controlPr>
            </control>
          </mc:Choice>
        </mc:AlternateContent>
        <mc:AlternateContent xmlns:mc="http://schemas.openxmlformats.org/markup-compatibility/2006">
          <mc:Choice Requires="x14">
            <control shapeId="7352" r:id="rId29" name="Option Button 184">
              <controlPr defaultSize="0" autoFill="0" autoLine="0" autoPict="0">
                <anchor moveWithCells="1">
                  <from>
                    <xdr:col>0</xdr:col>
                    <xdr:colOff>142875</xdr:colOff>
                    <xdr:row>69</xdr:row>
                    <xdr:rowOff>38100</xdr:rowOff>
                  </from>
                  <to>
                    <xdr:col>5</xdr:col>
                    <xdr:colOff>104775</xdr:colOff>
                    <xdr:row>71</xdr:row>
                    <xdr:rowOff>85725</xdr:rowOff>
                  </to>
                </anchor>
              </controlPr>
            </control>
          </mc:Choice>
        </mc:AlternateContent>
        <mc:AlternateContent xmlns:mc="http://schemas.openxmlformats.org/markup-compatibility/2006">
          <mc:Choice Requires="x14">
            <control shapeId="7353" r:id="rId30" name="Option Button 185">
              <controlPr defaultSize="0" autoFill="0" autoLine="0" autoPict="0">
                <anchor moveWithCells="1">
                  <from>
                    <xdr:col>5</xdr:col>
                    <xdr:colOff>381000</xdr:colOff>
                    <xdr:row>69</xdr:row>
                    <xdr:rowOff>57150</xdr:rowOff>
                  </from>
                  <to>
                    <xdr:col>11</xdr:col>
                    <xdr:colOff>171450</xdr:colOff>
                    <xdr:row>71</xdr:row>
                    <xdr:rowOff>95250</xdr:rowOff>
                  </to>
                </anchor>
              </controlPr>
            </control>
          </mc:Choice>
        </mc:AlternateContent>
        <mc:AlternateContent xmlns:mc="http://schemas.openxmlformats.org/markup-compatibility/2006">
          <mc:Choice Requires="x14">
            <control shapeId="7354" r:id="rId31" name="Option Button 186">
              <controlPr defaultSize="0" autoFill="0" autoLine="0" autoPict="0">
                <anchor moveWithCells="1">
                  <from>
                    <xdr:col>12</xdr:col>
                    <xdr:colOff>123825</xdr:colOff>
                    <xdr:row>69</xdr:row>
                    <xdr:rowOff>38100</xdr:rowOff>
                  </from>
                  <to>
                    <xdr:col>18</xdr:col>
                    <xdr:colOff>19050</xdr:colOff>
                    <xdr:row>71</xdr:row>
                    <xdr:rowOff>85725</xdr:rowOff>
                  </to>
                </anchor>
              </controlPr>
            </control>
          </mc:Choice>
        </mc:AlternateContent>
        <mc:AlternateContent xmlns:mc="http://schemas.openxmlformats.org/markup-compatibility/2006">
          <mc:Choice Requires="x14">
            <control shapeId="7355" r:id="rId32" name="Option Button 187">
              <controlPr defaultSize="0" autoFill="0" autoLine="0" autoPict="0">
                <anchor moveWithCells="1">
                  <from>
                    <xdr:col>0</xdr:col>
                    <xdr:colOff>142875</xdr:colOff>
                    <xdr:row>72</xdr:row>
                    <xdr:rowOff>28575</xdr:rowOff>
                  </from>
                  <to>
                    <xdr:col>4</xdr:col>
                    <xdr:colOff>314325</xdr:colOff>
                    <xdr:row>73</xdr:row>
                    <xdr:rowOff>47625</xdr:rowOff>
                  </to>
                </anchor>
              </controlPr>
            </control>
          </mc:Choice>
        </mc:AlternateContent>
        <mc:AlternateContent xmlns:mc="http://schemas.openxmlformats.org/markup-compatibility/2006">
          <mc:Choice Requires="x14">
            <control shapeId="7356" r:id="rId33" name="Check Box 188">
              <controlPr defaultSize="0" autoFill="0" autoLine="0" autoPict="0">
                <anchor moveWithCells="1">
                  <from>
                    <xdr:col>0</xdr:col>
                    <xdr:colOff>152400</xdr:colOff>
                    <xdr:row>75</xdr:row>
                    <xdr:rowOff>28575</xdr:rowOff>
                  </from>
                  <to>
                    <xdr:col>5</xdr:col>
                    <xdr:colOff>9525</xdr:colOff>
                    <xdr:row>76</xdr:row>
                    <xdr:rowOff>38100</xdr:rowOff>
                  </to>
                </anchor>
              </controlPr>
            </control>
          </mc:Choice>
        </mc:AlternateContent>
        <mc:AlternateContent xmlns:mc="http://schemas.openxmlformats.org/markup-compatibility/2006">
          <mc:Choice Requires="x14">
            <control shapeId="7357" r:id="rId34" name="Group Box 189">
              <controlPr defaultSize="0" autoFill="0" autoPict="0">
                <anchor moveWithCells="1">
                  <from>
                    <xdr:col>0</xdr:col>
                    <xdr:colOff>0</xdr:colOff>
                    <xdr:row>76</xdr:row>
                    <xdr:rowOff>180975</xdr:rowOff>
                  </from>
                  <to>
                    <xdr:col>18</xdr:col>
                    <xdr:colOff>400050</xdr:colOff>
                    <xdr:row>84</xdr:row>
                    <xdr:rowOff>38100</xdr:rowOff>
                  </to>
                </anchor>
              </controlPr>
            </control>
          </mc:Choice>
        </mc:AlternateContent>
        <mc:AlternateContent xmlns:mc="http://schemas.openxmlformats.org/markup-compatibility/2006">
          <mc:Choice Requires="x14">
            <control shapeId="7358" r:id="rId35" name="Check Box 190">
              <controlPr defaultSize="0" autoFill="0" autoLine="0" autoPict="0">
                <anchor moveWithCells="1">
                  <from>
                    <xdr:col>0</xdr:col>
                    <xdr:colOff>142875</xdr:colOff>
                    <xdr:row>77</xdr:row>
                    <xdr:rowOff>57150</xdr:rowOff>
                  </from>
                  <to>
                    <xdr:col>4</xdr:col>
                    <xdr:colOff>304800</xdr:colOff>
                    <xdr:row>78</xdr:row>
                    <xdr:rowOff>76200</xdr:rowOff>
                  </to>
                </anchor>
              </controlPr>
            </control>
          </mc:Choice>
        </mc:AlternateContent>
        <mc:AlternateContent xmlns:mc="http://schemas.openxmlformats.org/markup-compatibility/2006">
          <mc:Choice Requires="x14">
            <control shapeId="7359" r:id="rId36" name="Option Button 191">
              <controlPr defaultSize="0" autoFill="0" autoLine="0" autoPict="0">
                <anchor moveWithCells="1">
                  <from>
                    <xdr:col>0</xdr:col>
                    <xdr:colOff>152400</xdr:colOff>
                    <xdr:row>79</xdr:row>
                    <xdr:rowOff>104775</xdr:rowOff>
                  </from>
                  <to>
                    <xdr:col>5</xdr:col>
                    <xdr:colOff>9525</xdr:colOff>
                    <xdr:row>81</xdr:row>
                    <xdr:rowOff>152400</xdr:rowOff>
                  </to>
                </anchor>
              </controlPr>
            </control>
          </mc:Choice>
        </mc:AlternateContent>
        <mc:AlternateContent xmlns:mc="http://schemas.openxmlformats.org/markup-compatibility/2006">
          <mc:Choice Requires="x14">
            <control shapeId="7360" r:id="rId37" name="Option Button 192">
              <controlPr defaultSize="0" autoFill="0" autoLine="0" autoPict="0">
                <anchor moveWithCells="1">
                  <from>
                    <xdr:col>5</xdr:col>
                    <xdr:colOff>409575</xdr:colOff>
                    <xdr:row>79</xdr:row>
                    <xdr:rowOff>104775</xdr:rowOff>
                  </from>
                  <to>
                    <xdr:col>11</xdr:col>
                    <xdr:colOff>190500</xdr:colOff>
                    <xdr:row>81</xdr:row>
                    <xdr:rowOff>152400</xdr:rowOff>
                  </to>
                </anchor>
              </controlPr>
            </control>
          </mc:Choice>
        </mc:AlternateContent>
        <mc:AlternateContent xmlns:mc="http://schemas.openxmlformats.org/markup-compatibility/2006">
          <mc:Choice Requires="x14">
            <control shapeId="7361" r:id="rId38" name="Option Button 193">
              <controlPr defaultSize="0" autoFill="0" autoLine="0" autoPict="0">
                <anchor moveWithCells="1">
                  <from>
                    <xdr:col>12</xdr:col>
                    <xdr:colOff>257175</xdr:colOff>
                    <xdr:row>79</xdr:row>
                    <xdr:rowOff>95250</xdr:rowOff>
                  </from>
                  <to>
                    <xdr:col>18</xdr:col>
                    <xdr:colOff>152400</xdr:colOff>
                    <xdr:row>81</xdr:row>
                    <xdr:rowOff>142875</xdr:rowOff>
                  </to>
                </anchor>
              </controlPr>
            </control>
          </mc:Choice>
        </mc:AlternateContent>
        <mc:AlternateContent xmlns:mc="http://schemas.openxmlformats.org/markup-compatibility/2006">
          <mc:Choice Requires="x14">
            <control shapeId="7362" r:id="rId39" name="Check Box 194">
              <controlPr defaultSize="0" autoFill="0" autoLine="0" autoPict="0">
                <anchor moveWithCells="1">
                  <from>
                    <xdr:col>0</xdr:col>
                    <xdr:colOff>142875</xdr:colOff>
                    <xdr:row>85</xdr:row>
                    <xdr:rowOff>38100</xdr:rowOff>
                  </from>
                  <to>
                    <xdr:col>4</xdr:col>
                    <xdr:colOff>304800</xdr:colOff>
                    <xdr:row>86</xdr:row>
                    <xdr:rowOff>57150</xdr:rowOff>
                  </to>
                </anchor>
              </controlPr>
            </control>
          </mc:Choice>
        </mc:AlternateContent>
        <mc:AlternateContent xmlns:mc="http://schemas.openxmlformats.org/markup-compatibility/2006">
          <mc:Choice Requires="x14">
            <control shapeId="7363" r:id="rId40" name="Check Box 195">
              <controlPr defaultSize="0" autoFill="0" autoLine="0" autoPict="0">
                <anchor moveWithCells="1">
                  <from>
                    <xdr:col>0</xdr:col>
                    <xdr:colOff>133350</xdr:colOff>
                    <xdr:row>87</xdr:row>
                    <xdr:rowOff>9525</xdr:rowOff>
                  </from>
                  <to>
                    <xdr:col>4</xdr:col>
                    <xdr:colOff>304800</xdr:colOff>
                    <xdr:row>88</xdr:row>
                    <xdr:rowOff>38100</xdr:rowOff>
                  </to>
                </anchor>
              </controlPr>
            </control>
          </mc:Choice>
        </mc:AlternateContent>
        <mc:AlternateContent xmlns:mc="http://schemas.openxmlformats.org/markup-compatibility/2006">
          <mc:Choice Requires="x14">
            <control shapeId="7364" r:id="rId41" name="Check Box 196">
              <controlPr defaultSize="0" autoFill="0" autoLine="0" autoPict="0">
                <anchor moveWithCells="1">
                  <from>
                    <xdr:col>0</xdr:col>
                    <xdr:colOff>142875</xdr:colOff>
                    <xdr:row>89</xdr:row>
                    <xdr:rowOff>28575</xdr:rowOff>
                  </from>
                  <to>
                    <xdr:col>4</xdr:col>
                    <xdr:colOff>304800</xdr:colOff>
                    <xdr:row>90</xdr:row>
                    <xdr:rowOff>57150</xdr:rowOff>
                  </to>
                </anchor>
              </controlPr>
            </control>
          </mc:Choice>
        </mc:AlternateContent>
        <mc:AlternateContent xmlns:mc="http://schemas.openxmlformats.org/markup-compatibility/2006">
          <mc:Choice Requires="x14">
            <control shapeId="7365" r:id="rId42" name="Group Box 197">
              <controlPr defaultSize="0" autoFill="0" autoPict="0">
                <anchor moveWithCells="1">
                  <from>
                    <xdr:col>0</xdr:col>
                    <xdr:colOff>0</xdr:colOff>
                    <xdr:row>91</xdr:row>
                    <xdr:rowOff>38100</xdr:rowOff>
                  </from>
                  <to>
                    <xdr:col>18</xdr:col>
                    <xdr:colOff>400050</xdr:colOff>
                    <xdr:row>95</xdr:row>
                    <xdr:rowOff>38100</xdr:rowOff>
                  </to>
                </anchor>
              </controlPr>
            </control>
          </mc:Choice>
        </mc:AlternateContent>
        <mc:AlternateContent xmlns:mc="http://schemas.openxmlformats.org/markup-compatibility/2006">
          <mc:Choice Requires="x14">
            <control shapeId="7366" r:id="rId43" name="Option Button 198">
              <controlPr defaultSize="0" autoFill="0" autoLine="0" autoPict="0">
                <anchor moveWithCells="1">
                  <from>
                    <xdr:col>0</xdr:col>
                    <xdr:colOff>133350</xdr:colOff>
                    <xdr:row>92</xdr:row>
                    <xdr:rowOff>161925</xdr:rowOff>
                  </from>
                  <to>
                    <xdr:col>4</xdr:col>
                    <xdr:colOff>295275</xdr:colOff>
                    <xdr:row>94</xdr:row>
                    <xdr:rowOff>19050</xdr:rowOff>
                  </to>
                </anchor>
              </controlPr>
            </control>
          </mc:Choice>
        </mc:AlternateContent>
        <mc:AlternateContent xmlns:mc="http://schemas.openxmlformats.org/markup-compatibility/2006">
          <mc:Choice Requires="x14">
            <control shapeId="7367" r:id="rId44" name="Option Button 199">
              <controlPr defaultSize="0" autoFill="0" autoLine="0" autoPict="0">
                <anchor moveWithCells="1">
                  <from>
                    <xdr:col>5</xdr:col>
                    <xdr:colOff>400050</xdr:colOff>
                    <xdr:row>92</xdr:row>
                    <xdr:rowOff>161925</xdr:rowOff>
                  </from>
                  <to>
                    <xdr:col>11</xdr:col>
                    <xdr:colOff>190500</xdr:colOff>
                    <xdr:row>94</xdr:row>
                    <xdr:rowOff>19050</xdr:rowOff>
                  </to>
                </anchor>
              </controlPr>
            </control>
          </mc:Choice>
        </mc:AlternateContent>
        <mc:AlternateContent xmlns:mc="http://schemas.openxmlformats.org/markup-compatibility/2006">
          <mc:Choice Requires="x14">
            <control shapeId="7368" r:id="rId45" name="Option Button 200">
              <controlPr defaultSize="0" autoFill="0" autoLine="0" autoPict="0">
                <anchor moveWithCells="1">
                  <from>
                    <xdr:col>12</xdr:col>
                    <xdr:colOff>266700</xdr:colOff>
                    <xdr:row>92</xdr:row>
                    <xdr:rowOff>152400</xdr:rowOff>
                  </from>
                  <to>
                    <xdr:col>18</xdr:col>
                    <xdr:colOff>152400</xdr:colOff>
                    <xdr:row>94</xdr:row>
                    <xdr:rowOff>9525</xdr:rowOff>
                  </to>
                </anchor>
              </controlPr>
            </control>
          </mc:Choice>
        </mc:AlternateContent>
        <mc:AlternateContent xmlns:mc="http://schemas.openxmlformats.org/markup-compatibility/2006">
          <mc:Choice Requires="x14">
            <control shapeId="7369" r:id="rId46" name="Group Box 201">
              <controlPr defaultSize="0" autoFill="0" autoPict="0">
                <anchor moveWithCells="1">
                  <from>
                    <xdr:col>0</xdr:col>
                    <xdr:colOff>0</xdr:colOff>
                    <xdr:row>95</xdr:row>
                    <xdr:rowOff>47625</xdr:rowOff>
                  </from>
                  <to>
                    <xdr:col>18</xdr:col>
                    <xdr:colOff>400050</xdr:colOff>
                    <xdr:row>99</xdr:row>
                    <xdr:rowOff>171450</xdr:rowOff>
                  </to>
                </anchor>
              </controlPr>
            </control>
          </mc:Choice>
        </mc:AlternateContent>
        <mc:AlternateContent xmlns:mc="http://schemas.openxmlformats.org/markup-compatibility/2006">
          <mc:Choice Requires="x14">
            <control shapeId="7370" r:id="rId47" name="Option Button 202">
              <controlPr defaultSize="0" autoFill="0" autoLine="0" autoPict="0">
                <anchor moveWithCells="1">
                  <from>
                    <xdr:col>0</xdr:col>
                    <xdr:colOff>142875</xdr:colOff>
                    <xdr:row>97</xdr:row>
                    <xdr:rowOff>104775</xdr:rowOff>
                  </from>
                  <to>
                    <xdr:col>4</xdr:col>
                    <xdr:colOff>314325</xdr:colOff>
                    <xdr:row>98</xdr:row>
                    <xdr:rowOff>171450</xdr:rowOff>
                  </to>
                </anchor>
              </controlPr>
            </control>
          </mc:Choice>
        </mc:AlternateContent>
        <mc:AlternateContent xmlns:mc="http://schemas.openxmlformats.org/markup-compatibility/2006">
          <mc:Choice Requires="x14">
            <control shapeId="7371" r:id="rId48" name="Option Button 203">
              <controlPr defaultSize="0" autoFill="0" autoLine="0" autoPict="0">
                <anchor moveWithCells="1">
                  <from>
                    <xdr:col>5</xdr:col>
                    <xdr:colOff>400050</xdr:colOff>
                    <xdr:row>97</xdr:row>
                    <xdr:rowOff>123825</xdr:rowOff>
                  </from>
                  <to>
                    <xdr:col>11</xdr:col>
                    <xdr:colOff>190500</xdr:colOff>
                    <xdr:row>98</xdr:row>
                    <xdr:rowOff>180975</xdr:rowOff>
                  </to>
                </anchor>
              </controlPr>
            </control>
          </mc:Choice>
        </mc:AlternateContent>
        <mc:AlternateContent xmlns:mc="http://schemas.openxmlformats.org/markup-compatibility/2006">
          <mc:Choice Requires="x14">
            <control shapeId="7372" r:id="rId49" name="Option Button 204">
              <controlPr defaultSize="0" autoFill="0" autoLine="0" autoPict="0">
                <anchor moveWithCells="1">
                  <from>
                    <xdr:col>12</xdr:col>
                    <xdr:colOff>266700</xdr:colOff>
                    <xdr:row>97</xdr:row>
                    <xdr:rowOff>123825</xdr:rowOff>
                  </from>
                  <to>
                    <xdr:col>18</xdr:col>
                    <xdr:colOff>152400</xdr:colOff>
                    <xdr:row>98</xdr:row>
                    <xdr:rowOff>190500</xdr:rowOff>
                  </to>
                </anchor>
              </controlPr>
            </control>
          </mc:Choice>
        </mc:AlternateContent>
        <mc:AlternateContent xmlns:mc="http://schemas.openxmlformats.org/markup-compatibility/2006">
          <mc:Choice Requires="x14">
            <control shapeId="7373" r:id="rId50" name="Option Button 205">
              <controlPr defaultSize="0" autoFill="0" autoLine="0" autoPict="0">
                <anchor moveWithCells="1">
                  <from>
                    <xdr:col>5</xdr:col>
                    <xdr:colOff>381000</xdr:colOff>
                    <xdr:row>16</xdr:row>
                    <xdr:rowOff>47625</xdr:rowOff>
                  </from>
                  <to>
                    <xdr:col>11</xdr:col>
                    <xdr:colOff>171450</xdr:colOff>
                    <xdr:row>17</xdr:row>
                    <xdr:rowOff>76200</xdr:rowOff>
                  </to>
                </anchor>
              </controlPr>
            </control>
          </mc:Choice>
        </mc:AlternateContent>
        <mc:AlternateContent xmlns:mc="http://schemas.openxmlformats.org/markup-compatibility/2006">
          <mc:Choice Requires="x14">
            <control shapeId="7374" r:id="rId51" name="Option Button 206">
              <controlPr defaultSize="0" autoFill="0" autoLine="0" autoPict="0">
                <anchor moveWithCells="1">
                  <from>
                    <xdr:col>0</xdr:col>
                    <xdr:colOff>142875</xdr:colOff>
                    <xdr:row>16</xdr:row>
                    <xdr:rowOff>57150</xdr:rowOff>
                  </from>
                  <to>
                    <xdr:col>5</xdr:col>
                    <xdr:colOff>0</xdr:colOff>
                    <xdr:row>17</xdr:row>
                    <xdr:rowOff>76200</xdr:rowOff>
                  </to>
                </anchor>
              </controlPr>
            </control>
          </mc:Choice>
        </mc:AlternateContent>
        <mc:AlternateContent xmlns:mc="http://schemas.openxmlformats.org/markup-compatibility/2006">
          <mc:Choice Requires="x14">
            <control shapeId="7375" r:id="rId52" name="Group Box 207">
              <controlPr defaultSize="0" autoFill="0" autoPict="0" altText="">
                <anchor moveWithCells="1">
                  <from>
                    <xdr:col>0</xdr:col>
                    <xdr:colOff>0</xdr:colOff>
                    <xdr:row>39</xdr:row>
                    <xdr:rowOff>47625</xdr:rowOff>
                  </from>
                  <to>
                    <xdr:col>18</xdr:col>
                    <xdr:colOff>400050</xdr:colOff>
                    <xdr:row>43</xdr:row>
                    <xdr:rowOff>95250</xdr:rowOff>
                  </to>
                </anchor>
              </controlPr>
            </control>
          </mc:Choice>
        </mc:AlternateContent>
        <mc:AlternateContent xmlns:mc="http://schemas.openxmlformats.org/markup-compatibility/2006">
          <mc:Choice Requires="x14">
            <control shapeId="7376" r:id="rId53" name="Group Box 208">
              <controlPr defaultSize="0" autoFill="0" autoPict="0">
                <anchor moveWithCells="1">
                  <from>
                    <xdr:col>0</xdr:col>
                    <xdr:colOff>0</xdr:colOff>
                    <xdr:row>14</xdr:row>
                    <xdr:rowOff>0</xdr:rowOff>
                  </from>
                  <to>
                    <xdr:col>18</xdr:col>
                    <xdr:colOff>400050</xdr:colOff>
                    <xdr:row>18</xdr:row>
                    <xdr:rowOff>9525</xdr:rowOff>
                  </to>
                </anchor>
              </controlPr>
            </control>
          </mc:Choice>
        </mc:AlternateContent>
        <mc:AlternateContent xmlns:mc="http://schemas.openxmlformats.org/markup-compatibility/2006">
          <mc:Choice Requires="x14">
            <control shapeId="7377" r:id="rId54" name="Group Box 209">
              <controlPr defaultSize="0" autoFill="0" autoPict="0">
                <anchor moveWithCells="1">
                  <from>
                    <xdr:col>0</xdr:col>
                    <xdr:colOff>9525</xdr:colOff>
                    <xdr:row>24</xdr:row>
                    <xdr:rowOff>9525</xdr:rowOff>
                  </from>
                  <to>
                    <xdr:col>18</xdr:col>
                    <xdr:colOff>409575</xdr:colOff>
                    <xdr:row>27</xdr:row>
                    <xdr:rowOff>123825</xdr:rowOff>
                  </to>
                </anchor>
              </controlPr>
            </control>
          </mc:Choice>
        </mc:AlternateContent>
        <mc:AlternateContent xmlns:mc="http://schemas.openxmlformats.org/markup-compatibility/2006">
          <mc:Choice Requires="x14">
            <control shapeId="7378" r:id="rId55" name="Group Box 210">
              <controlPr defaultSize="0" autoFill="0" autoPict="0">
                <anchor moveWithCells="1">
                  <from>
                    <xdr:col>0</xdr:col>
                    <xdr:colOff>0</xdr:colOff>
                    <xdr:row>43</xdr:row>
                    <xdr:rowOff>76200</xdr:rowOff>
                  </from>
                  <to>
                    <xdr:col>18</xdr:col>
                    <xdr:colOff>400050</xdr:colOff>
                    <xdr:row>57</xdr:row>
                    <xdr:rowOff>19050</xdr:rowOff>
                  </to>
                </anchor>
              </controlPr>
            </control>
          </mc:Choice>
        </mc:AlternateContent>
        <mc:AlternateContent xmlns:mc="http://schemas.openxmlformats.org/markup-compatibility/2006">
          <mc:Choice Requires="x14">
            <control shapeId="7381" r:id="rId56" name="Option Button 213">
              <controlPr defaultSize="0" autoFill="0" autoLine="0" autoPict="0">
                <anchor moveWithCells="1">
                  <from>
                    <xdr:col>0</xdr:col>
                    <xdr:colOff>142875</xdr:colOff>
                    <xdr:row>103</xdr:row>
                    <xdr:rowOff>19050</xdr:rowOff>
                  </from>
                  <to>
                    <xdr:col>5</xdr:col>
                    <xdr:colOff>9525</xdr:colOff>
                    <xdr:row>104</xdr:row>
                    <xdr:rowOff>38100</xdr:rowOff>
                  </to>
                </anchor>
              </controlPr>
            </control>
          </mc:Choice>
        </mc:AlternateContent>
        <mc:AlternateContent xmlns:mc="http://schemas.openxmlformats.org/markup-compatibility/2006">
          <mc:Choice Requires="x14">
            <control shapeId="7382" r:id="rId57" name="Option Button 214">
              <controlPr defaultSize="0" autoFill="0" autoLine="0" autoPict="0">
                <anchor moveWithCells="1">
                  <from>
                    <xdr:col>5</xdr:col>
                    <xdr:colOff>381000</xdr:colOff>
                    <xdr:row>103</xdr:row>
                    <xdr:rowOff>19050</xdr:rowOff>
                  </from>
                  <to>
                    <xdr:col>11</xdr:col>
                    <xdr:colOff>171450</xdr:colOff>
                    <xdr:row>104</xdr:row>
                    <xdr:rowOff>38100</xdr:rowOff>
                  </to>
                </anchor>
              </controlPr>
            </control>
          </mc:Choice>
        </mc:AlternateContent>
        <mc:AlternateContent xmlns:mc="http://schemas.openxmlformats.org/markup-compatibility/2006">
          <mc:Choice Requires="x14">
            <control shapeId="7383" r:id="rId58" name="Group Box 215">
              <controlPr defaultSize="0" autoFill="0" autoPict="0">
                <anchor moveWithCells="1">
                  <from>
                    <xdr:col>0</xdr:col>
                    <xdr:colOff>0</xdr:colOff>
                    <xdr:row>100</xdr:row>
                    <xdr:rowOff>314325</xdr:rowOff>
                  </from>
                  <to>
                    <xdr:col>18</xdr:col>
                    <xdr:colOff>390525</xdr:colOff>
                    <xdr:row>105</xdr:row>
                    <xdr:rowOff>28575</xdr:rowOff>
                  </to>
                </anchor>
              </controlPr>
            </control>
          </mc:Choice>
        </mc:AlternateContent>
        <mc:AlternateContent xmlns:mc="http://schemas.openxmlformats.org/markup-compatibility/2006">
          <mc:Choice Requires="x14">
            <control shapeId="7384" r:id="rId59" name="Option Button 216">
              <controlPr defaultSize="0" autoFill="0" autoLine="0" autoPict="0">
                <anchor moveWithCells="1">
                  <from>
                    <xdr:col>0</xdr:col>
                    <xdr:colOff>152400</xdr:colOff>
                    <xdr:row>107</xdr:row>
                    <xdr:rowOff>9525</xdr:rowOff>
                  </from>
                  <to>
                    <xdr:col>5</xdr:col>
                    <xdr:colOff>9525</xdr:colOff>
                    <xdr:row>108</xdr:row>
                    <xdr:rowOff>38100</xdr:rowOff>
                  </to>
                </anchor>
              </controlPr>
            </control>
          </mc:Choice>
        </mc:AlternateContent>
        <mc:AlternateContent xmlns:mc="http://schemas.openxmlformats.org/markup-compatibility/2006">
          <mc:Choice Requires="x14">
            <control shapeId="7385" r:id="rId60" name="Option Button 217">
              <controlPr defaultSize="0" autoFill="0" autoLine="0" autoPict="0">
                <anchor moveWithCells="1">
                  <from>
                    <xdr:col>5</xdr:col>
                    <xdr:colOff>381000</xdr:colOff>
                    <xdr:row>107</xdr:row>
                    <xdr:rowOff>9525</xdr:rowOff>
                  </from>
                  <to>
                    <xdr:col>11</xdr:col>
                    <xdr:colOff>171450</xdr:colOff>
                    <xdr:row>108</xdr:row>
                    <xdr:rowOff>38100</xdr:rowOff>
                  </to>
                </anchor>
              </controlPr>
            </control>
          </mc:Choice>
        </mc:AlternateContent>
        <mc:AlternateContent xmlns:mc="http://schemas.openxmlformats.org/markup-compatibility/2006">
          <mc:Choice Requires="x14">
            <control shapeId="7386" r:id="rId61" name="Option Button 218">
              <controlPr defaultSize="0" autoFill="0" autoLine="0" autoPict="0">
                <anchor moveWithCells="1">
                  <from>
                    <xdr:col>12</xdr:col>
                    <xdr:colOff>247650</xdr:colOff>
                    <xdr:row>107</xdr:row>
                    <xdr:rowOff>19050</xdr:rowOff>
                  </from>
                  <to>
                    <xdr:col>18</xdr:col>
                    <xdr:colOff>152400</xdr:colOff>
                    <xdr:row>108</xdr:row>
                    <xdr:rowOff>38100</xdr:rowOff>
                  </to>
                </anchor>
              </controlPr>
            </control>
          </mc:Choice>
        </mc:AlternateContent>
        <mc:AlternateContent xmlns:mc="http://schemas.openxmlformats.org/markup-compatibility/2006">
          <mc:Choice Requires="x14">
            <control shapeId="7387" r:id="rId62" name="Option Button 219">
              <controlPr defaultSize="0" autoFill="0" autoLine="0" autoPict="0">
                <anchor moveWithCells="1">
                  <from>
                    <xdr:col>0</xdr:col>
                    <xdr:colOff>133350</xdr:colOff>
                    <xdr:row>113</xdr:row>
                    <xdr:rowOff>9525</xdr:rowOff>
                  </from>
                  <to>
                    <xdr:col>4</xdr:col>
                    <xdr:colOff>304800</xdr:colOff>
                    <xdr:row>114</xdr:row>
                    <xdr:rowOff>28575</xdr:rowOff>
                  </to>
                </anchor>
              </controlPr>
            </control>
          </mc:Choice>
        </mc:AlternateContent>
        <mc:AlternateContent xmlns:mc="http://schemas.openxmlformats.org/markup-compatibility/2006">
          <mc:Choice Requires="x14">
            <control shapeId="7388" r:id="rId63" name="Option Button 220">
              <controlPr defaultSize="0" autoFill="0" autoLine="0" autoPict="0">
                <anchor moveWithCells="1">
                  <from>
                    <xdr:col>5</xdr:col>
                    <xdr:colOff>361950</xdr:colOff>
                    <xdr:row>113</xdr:row>
                    <xdr:rowOff>19050</xdr:rowOff>
                  </from>
                  <to>
                    <xdr:col>11</xdr:col>
                    <xdr:colOff>161925</xdr:colOff>
                    <xdr:row>114</xdr:row>
                    <xdr:rowOff>38100</xdr:rowOff>
                  </to>
                </anchor>
              </controlPr>
            </control>
          </mc:Choice>
        </mc:AlternateContent>
        <mc:AlternateContent xmlns:mc="http://schemas.openxmlformats.org/markup-compatibility/2006">
          <mc:Choice Requires="x14">
            <control shapeId="7389" r:id="rId64" name="Group Box 221">
              <controlPr defaultSize="0" autoFill="0" autoPict="0">
                <anchor moveWithCells="1">
                  <from>
                    <xdr:col>0</xdr:col>
                    <xdr:colOff>0</xdr:colOff>
                    <xdr:row>110</xdr:row>
                    <xdr:rowOff>161925</xdr:rowOff>
                  </from>
                  <to>
                    <xdr:col>18</xdr:col>
                    <xdr:colOff>400050</xdr:colOff>
                    <xdr:row>114</xdr:row>
                    <xdr:rowOff>171450</xdr:rowOff>
                  </to>
                </anchor>
              </controlPr>
            </control>
          </mc:Choice>
        </mc:AlternateContent>
        <mc:AlternateContent xmlns:mc="http://schemas.openxmlformats.org/markup-compatibility/2006">
          <mc:Choice Requires="x14">
            <control shapeId="7390" r:id="rId65" name="Option Button 222">
              <controlPr defaultSize="0" autoFill="0" autoLine="0" autoPict="0">
                <anchor moveWithCells="1">
                  <from>
                    <xdr:col>0</xdr:col>
                    <xdr:colOff>142875</xdr:colOff>
                    <xdr:row>116</xdr:row>
                    <xdr:rowOff>180975</xdr:rowOff>
                  </from>
                  <to>
                    <xdr:col>4</xdr:col>
                    <xdr:colOff>304800</xdr:colOff>
                    <xdr:row>119</xdr:row>
                    <xdr:rowOff>0</xdr:rowOff>
                  </to>
                </anchor>
              </controlPr>
            </control>
          </mc:Choice>
        </mc:AlternateContent>
        <mc:AlternateContent xmlns:mc="http://schemas.openxmlformats.org/markup-compatibility/2006">
          <mc:Choice Requires="x14">
            <control shapeId="7391" r:id="rId66" name="Option Button 223">
              <controlPr defaultSize="0" autoFill="0" autoLine="0" autoPict="0">
                <anchor moveWithCells="1">
                  <from>
                    <xdr:col>5</xdr:col>
                    <xdr:colOff>361950</xdr:colOff>
                    <xdr:row>116</xdr:row>
                    <xdr:rowOff>180975</xdr:rowOff>
                  </from>
                  <to>
                    <xdr:col>11</xdr:col>
                    <xdr:colOff>228600</xdr:colOff>
                    <xdr:row>118</xdr:row>
                    <xdr:rowOff>152400</xdr:rowOff>
                  </to>
                </anchor>
              </controlPr>
            </control>
          </mc:Choice>
        </mc:AlternateContent>
        <mc:AlternateContent xmlns:mc="http://schemas.openxmlformats.org/markup-compatibility/2006">
          <mc:Choice Requires="x14">
            <control shapeId="7392" r:id="rId67" name="Option Button 224">
              <controlPr defaultSize="0" autoFill="0" autoLine="0" autoPict="0">
                <anchor moveWithCells="1">
                  <from>
                    <xdr:col>12</xdr:col>
                    <xdr:colOff>238125</xdr:colOff>
                    <xdr:row>116</xdr:row>
                    <xdr:rowOff>190500</xdr:rowOff>
                  </from>
                  <to>
                    <xdr:col>18</xdr:col>
                    <xdr:colOff>142875</xdr:colOff>
                    <xdr:row>118</xdr:row>
                    <xdr:rowOff>180975</xdr:rowOff>
                  </to>
                </anchor>
              </controlPr>
            </control>
          </mc:Choice>
        </mc:AlternateContent>
        <mc:AlternateContent xmlns:mc="http://schemas.openxmlformats.org/markup-compatibility/2006">
          <mc:Choice Requires="x14">
            <control shapeId="7393" r:id="rId68" name="Group Box 225">
              <controlPr defaultSize="0" autoFill="0" autoPict="0">
                <anchor moveWithCells="1">
                  <from>
                    <xdr:col>0</xdr:col>
                    <xdr:colOff>0</xdr:colOff>
                    <xdr:row>114</xdr:row>
                    <xdr:rowOff>180975</xdr:rowOff>
                  </from>
                  <to>
                    <xdr:col>18</xdr:col>
                    <xdr:colOff>390525</xdr:colOff>
                    <xdr:row>120</xdr:row>
                    <xdr:rowOff>152400</xdr:rowOff>
                  </to>
                </anchor>
              </controlPr>
            </control>
          </mc:Choice>
        </mc:AlternateContent>
        <mc:AlternateContent xmlns:mc="http://schemas.openxmlformats.org/markup-compatibility/2006">
          <mc:Choice Requires="x14">
            <control shapeId="7394" r:id="rId69" name="Option Button 226">
              <controlPr defaultSize="0" autoFill="0" autoLine="0" autoPict="0">
                <anchor moveWithCells="1">
                  <from>
                    <xdr:col>0</xdr:col>
                    <xdr:colOff>152400</xdr:colOff>
                    <xdr:row>124</xdr:row>
                    <xdr:rowOff>19050</xdr:rowOff>
                  </from>
                  <to>
                    <xdr:col>5</xdr:col>
                    <xdr:colOff>9525</xdr:colOff>
                    <xdr:row>125</xdr:row>
                    <xdr:rowOff>47625</xdr:rowOff>
                  </to>
                </anchor>
              </controlPr>
            </control>
          </mc:Choice>
        </mc:AlternateContent>
        <mc:AlternateContent xmlns:mc="http://schemas.openxmlformats.org/markup-compatibility/2006">
          <mc:Choice Requires="x14">
            <control shapeId="7395" r:id="rId70" name="Option Button 227">
              <controlPr defaultSize="0" autoFill="0" autoLine="0" autoPict="0">
                <anchor moveWithCells="1">
                  <from>
                    <xdr:col>5</xdr:col>
                    <xdr:colOff>400050</xdr:colOff>
                    <xdr:row>124</xdr:row>
                    <xdr:rowOff>19050</xdr:rowOff>
                  </from>
                  <to>
                    <xdr:col>11</xdr:col>
                    <xdr:colOff>190500</xdr:colOff>
                    <xdr:row>125</xdr:row>
                    <xdr:rowOff>47625</xdr:rowOff>
                  </to>
                </anchor>
              </controlPr>
            </control>
          </mc:Choice>
        </mc:AlternateContent>
        <mc:AlternateContent xmlns:mc="http://schemas.openxmlformats.org/markup-compatibility/2006">
          <mc:Choice Requires="x14">
            <control shapeId="7396" r:id="rId71" name="Option Button 228">
              <controlPr defaultSize="0" autoFill="0" autoLine="0" autoPict="0">
                <anchor moveWithCells="1">
                  <from>
                    <xdr:col>0</xdr:col>
                    <xdr:colOff>161925</xdr:colOff>
                    <xdr:row>126</xdr:row>
                    <xdr:rowOff>19050</xdr:rowOff>
                  </from>
                  <to>
                    <xdr:col>5</xdr:col>
                    <xdr:colOff>28575</xdr:colOff>
                    <xdr:row>127</xdr:row>
                    <xdr:rowOff>38100</xdr:rowOff>
                  </to>
                </anchor>
              </controlPr>
            </control>
          </mc:Choice>
        </mc:AlternateContent>
        <mc:AlternateContent xmlns:mc="http://schemas.openxmlformats.org/markup-compatibility/2006">
          <mc:Choice Requires="x14">
            <control shapeId="7397" r:id="rId72" name="Option Button 229">
              <controlPr defaultSize="0" autoFill="0" autoLine="0" autoPict="0">
                <anchor moveWithCells="1">
                  <from>
                    <xdr:col>5</xdr:col>
                    <xdr:colOff>400050</xdr:colOff>
                    <xdr:row>126</xdr:row>
                    <xdr:rowOff>38100</xdr:rowOff>
                  </from>
                  <to>
                    <xdr:col>11</xdr:col>
                    <xdr:colOff>190500</xdr:colOff>
                    <xdr:row>127</xdr:row>
                    <xdr:rowOff>57150</xdr:rowOff>
                  </to>
                </anchor>
              </controlPr>
            </control>
          </mc:Choice>
        </mc:AlternateContent>
        <mc:AlternateContent xmlns:mc="http://schemas.openxmlformats.org/markup-compatibility/2006">
          <mc:Choice Requires="x14">
            <control shapeId="7398" r:id="rId73" name="Group Box 230">
              <controlPr defaultSize="0" autoFill="0" autoPict="0">
                <anchor moveWithCells="1">
                  <from>
                    <xdr:col>0</xdr:col>
                    <xdr:colOff>0</xdr:colOff>
                    <xdr:row>121</xdr:row>
                    <xdr:rowOff>247650</xdr:rowOff>
                  </from>
                  <to>
                    <xdr:col>18</xdr:col>
                    <xdr:colOff>390525</xdr:colOff>
                    <xdr:row>127</xdr:row>
                    <xdr:rowOff>190500</xdr:rowOff>
                  </to>
                </anchor>
              </controlPr>
            </control>
          </mc:Choice>
        </mc:AlternateContent>
        <mc:AlternateContent xmlns:mc="http://schemas.openxmlformats.org/markup-compatibility/2006">
          <mc:Choice Requires="x14">
            <control shapeId="7399" r:id="rId74" name="Option Button 231">
              <controlPr defaultSize="0" autoFill="0" autoLine="0" autoPict="0">
                <anchor moveWithCells="1">
                  <from>
                    <xdr:col>0</xdr:col>
                    <xdr:colOff>152400</xdr:colOff>
                    <xdr:row>172</xdr:row>
                    <xdr:rowOff>190500</xdr:rowOff>
                  </from>
                  <to>
                    <xdr:col>5</xdr:col>
                    <xdr:colOff>19050</xdr:colOff>
                    <xdr:row>174</xdr:row>
                    <xdr:rowOff>19050</xdr:rowOff>
                  </to>
                </anchor>
              </controlPr>
            </control>
          </mc:Choice>
        </mc:AlternateContent>
        <mc:AlternateContent xmlns:mc="http://schemas.openxmlformats.org/markup-compatibility/2006">
          <mc:Choice Requires="x14">
            <control shapeId="7400" r:id="rId75" name="Option Button 232">
              <controlPr defaultSize="0" autoFill="0" autoLine="0" autoPict="0">
                <anchor moveWithCells="1">
                  <from>
                    <xdr:col>5</xdr:col>
                    <xdr:colOff>390525</xdr:colOff>
                    <xdr:row>172</xdr:row>
                    <xdr:rowOff>190500</xdr:rowOff>
                  </from>
                  <to>
                    <xdr:col>11</xdr:col>
                    <xdr:colOff>180975</xdr:colOff>
                    <xdr:row>174</xdr:row>
                    <xdr:rowOff>19050</xdr:rowOff>
                  </to>
                </anchor>
              </controlPr>
            </control>
          </mc:Choice>
        </mc:AlternateContent>
        <mc:AlternateContent xmlns:mc="http://schemas.openxmlformats.org/markup-compatibility/2006">
          <mc:Choice Requires="x14">
            <control shapeId="7401" r:id="rId76" name="Group Box 233">
              <controlPr defaultSize="0" autoFill="0" autoPict="0">
                <anchor moveWithCells="1">
                  <from>
                    <xdr:col>0</xdr:col>
                    <xdr:colOff>0</xdr:colOff>
                    <xdr:row>170</xdr:row>
                    <xdr:rowOff>9525</xdr:rowOff>
                  </from>
                  <to>
                    <xdr:col>18</xdr:col>
                    <xdr:colOff>390525</xdr:colOff>
                    <xdr:row>174</xdr:row>
                    <xdr:rowOff>190500</xdr:rowOff>
                  </to>
                </anchor>
              </controlPr>
            </control>
          </mc:Choice>
        </mc:AlternateContent>
        <mc:AlternateContent xmlns:mc="http://schemas.openxmlformats.org/markup-compatibility/2006">
          <mc:Choice Requires="x14">
            <control shapeId="7402" r:id="rId77" name="Option Button 234">
              <controlPr defaultSize="0" autoFill="0" autoLine="0" autoPict="0">
                <anchor moveWithCells="1">
                  <from>
                    <xdr:col>0</xdr:col>
                    <xdr:colOff>142875</xdr:colOff>
                    <xdr:row>177</xdr:row>
                    <xdr:rowOff>180975</xdr:rowOff>
                  </from>
                  <to>
                    <xdr:col>5</xdr:col>
                    <xdr:colOff>9525</xdr:colOff>
                    <xdr:row>179</xdr:row>
                    <xdr:rowOff>9525</xdr:rowOff>
                  </to>
                </anchor>
              </controlPr>
            </control>
          </mc:Choice>
        </mc:AlternateContent>
        <mc:AlternateContent xmlns:mc="http://schemas.openxmlformats.org/markup-compatibility/2006">
          <mc:Choice Requires="x14">
            <control shapeId="7403" r:id="rId78" name="Option Button 235">
              <controlPr defaultSize="0" autoFill="0" autoLine="0" autoPict="0">
                <anchor moveWithCells="1">
                  <from>
                    <xdr:col>5</xdr:col>
                    <xdr:colOff>381000</xdr:colOff>
                    <xdr:row>177</xdr:row>
                    <xdr:rowOff>180975</xdr:rowOff>
                  </from>
                  <to>
                    <xdr:col>11</xdr:col>
                    <xdr:colOff>171450</xdr:colOff>
                    <xdr:row>179</xdr:row>
                    <xdr:rowOff>9525</xdr:rowOff>
                  </to>
                </anchor>
              </controlPr>
            </control>
          </mc:Choice>
        </mc:AlternateContent>
        <mc:AlternateContent xmlns:mc="http://schemas.openxmlformats.org/markup-compatibility/2006">
          <mc:Choice Requires="x14">
            <control shapeId="7404" r:id="rId79" name="Group Box 236">
              <controlPr defaultSize="0" autoFill="0" autoPict="0">
                <anchor moveWithCells="1">
                  <from>
                    <xdr:col>0</xdr:col>
                    <xdr:colOff>0</xdr:colOff>
                    <xdr:row>174</xdr:row>
                    <xdr:rowOff>190500</xdr:rowOff>
                  </from>
                  <to>
                    <xdr:col>18</xdr:col>
                    <xdr:colOff>400050</xdr:colOff>
                    <xdr:row>180</xdr:row>
                    <xdr:rowOff>19050</xdr:rowOff>
                  </to>
                </anchor>
              </controlPr>
            </control>
          </mc:Choice>
        </mc:AlternateContent>
        <mc:AlternateContent xmlns:mc="http://schemas.openxmlformats.org/markup-compatibility/2006">
          <mc:Choice Requires="x14">
            <control shapeId="7405" r:id="rId80" name="Option Button 237">
              <controlPr defaultSize="0" autoFill="0" autoLine="0" autoPict="0">
                <anchor moveWithCells="1">
                  <from>
                    <xdr:col>0</xdr:col>
                    <xdr:colOff>133350</xdr:colOff>
                    <xdr:row>182</xdr:row>
                    <xdr:rowOff>190500</xdr:rowOff>
                  </from>
                  <to>
                    <xdr:col>5</xdr:col>
                    <xdr:colOff>9525</xdr:colOff>
                    <xdr:row>184</xdr:row>
                    <xdr:rowOff>19050</xdr:rowOff>
                  </to>
                </anchor>
              </controlPr>
            </control>
          </mc:Choice>
        </mc:AlternateContent>
        <mc:AlternateContent xmlns:mc="http://schemas.openxmlformats.org/markup-compatibility/2006">
          <mc:Choice Requires="x14">
            <control shapeId="7406" r:id="rId81" name="Option Button 238">
              <controlPr defaultSize="0" autoFill="0" autoLine="0" autoPict="0">
                <anchor moveWithCells="1">
                  <from>
                    <xdr:col>5</xdr:col>
                    <xdr:colOff>381000</xdr:colOff>
                    <xdr:row>182</xdr:row>
                    <xdr:rowOff>190500</xdr:rowOff>
                  </from>
                  <to>
                    <xdr:col>11</xdr:col>
                    <xdr:colOff>171450</xdr:colOff>
                    <xdr:row>184</xdr:row>
                    <xdr:rowOff>19050</xdr:rowOff>
                  </to>
                </anchor>
              </controlPr>
            </control>
          </mc:Choice>
        </mc:AlternateContent>
        <mc:AlternateContent xmlns:mc="http://schemas.openxmlformats.org/markup-compatibility/2006">
          <mc:Choice Requires="x14">
            <control shapeId="7407" r:id="rId82" name="Group Box 239">
              <controlPr defaultSize="0" autoFill="0" autoPict="0">
                <anchor moveWithCells="1">
                  <from>
                    <xdr:col>0</xdr:col>
                    <xdr:colOff>0</xdr:colOff>
                    <xdr:row>180</xdr:row>
                    <xdr:rowOff>9525</xdr:rowOff>
                  </from>
                  <to>
                    <xdr:col>18</xdr:col>
                    <xdr:colOff>400050</xdr:colOff>
                    <xdr:row>185</xdr:row>
                    <xdr:rowOff>9525</xdr:rowOff>
                  </to>
                </anchor>
              </controlPr>
            </control>
          </mc:Choice>
        </mc:AlternateContent>
        <mc:AlternateContent xmlns:mc="http://schemas.openxmlformats.org/markup-compatibility/2006">
          <mc:Choice Requires="x14">
            <control shapeId="7408" r:id="rId83" name="Option Button 240">
              <controlPr defaultSize="0" autoFill="0" autoLine="0" autoPict="0">
                <anchor moveWithCells="1">
                  <from>
                    <xdr:col>0</xdr:col>
                    <xdr:colOff>133350</xdr:colOff>
                    <xdr:row>186</xdr:row>
                    <xdr:rowOff>190500</xdr:rowOff>
                  </from>
                  <to>
                    <xdr:col>4</xdr:col>
                    <xdr:colOff>295275</xdr:colOff>
                    <xdr:row>188</xdr:row>
                    <xdr:rowOff>28575</xdr:rowOff>
                  </to>
                </anchor>
              </controlPr>
            </control>
          </mc:Choice>
        </mc:AlternateContent>
        <mc:AlternateContent xmlns:mc="http://schemas.openxmlformats.org/markup-compatibility/2006">
          <mc:Choice Requires="x14">
            <control shapeId="7409" r:id="rId84" name="Option Button 241">
              <controlPr defaultSize="0" autoFill="0" autoLine="0" autoPict="0">
                <anchor moveWithCells="1">
                  <from>
                    <xdr:col>5</xdr:col>
                    <xdr:colOff>381000</xdr:colOff>
                    <xdr:row>186</xdr:row>
                    <xdr:rowOff>190500</xdr:rowOff>
                  </from>
                  <to>
                    <xdr:col>11</xdr:col>
                    <xdr:colOff>171450</xdr:colOff>
                    <xdr:row>188</xdr:row>
                    <xdr:rowOff>28575</xdr:rowOff>
                  </to>
                </anchor>
              </controlPr>
            </control>
          </mc:Choice>
        </mc:AlternateContent>
        <mc:AlternateContent xmlns:mc="http://schemas.openxmlformats.org/markup-compatibility/2006">
          <mc:Choice Requires="x14">
            <control shapeId="7410" r:id="rId85" name="Option Button 242">
              <controlPr defaultSize="0" autoFill="0" autoLine="0" autoPict="0">
                <anchor moveWithCells="1">
                  <from>
                    <xdr:col>0</xdr:col>
                    <xdr:colOff>142875</xdr:colOff>
                    <xdr:row>188</xdr:row>
                    <xdr:rowOff>190500</xdr:rowOff>
                  </from>
                  <to>
                    <xdr:col>5</xdr:col>
                    <xdr:colOff>9525</xdr:colOff>
                    <xdr:row>190</xdr:row>
                    <xdr:rowOff>19050</xdr:rowOff>
                  </to>
                </anchor>
              </controlPr>
            </control>
          </mc:Choice>
        </mc:AlternateContent>
        <mc:AlternateContent xmlns:mc="http://schemas.openxmlformats.org/markup-compatibility/2006">
          <mc:Choice Requires="x14">
            <control shapeId="7411" r:id="rId86" name="Option Button 243">
              <controlPr defaultSize="0" autoFill="0" autoLine="0" autoPict="0">
                <anchor moveWithCells="1">
                  <from>
                    <xdr:col>5</xdr:col>
                    <xdr:colOff>381000</xdr:colOff>
                    <xdr:row>188</xdr:row>
                    <xdr:rowOff>180975</xdr:rowOff>
                  </from>
                  <to>
                    <xdr:col>11</xdr:col>
                    <xdr:colOff>171450</xdr:colOff>
                    <xdr:row>190</xdr:row>
                    <xdr:rowOff>9525</xdr:rowOff>
                  </to>
                </anchor>
              </controlPr>
            </control>
          </mc:Choice>
        </mc:AlternateContent>
        <mc:AlternateContent xmlns:mc="http://schemas.openxmlformats.org/markup-compatibility/2006">
          <mc:Choice Requires="x14">
            <control shapeId="7412" r:id="rId87" name="Group Box 244">
              <controlPr defaultSize="0" autoFill="0" autoPict="0">
                <anchor moveWithCells="1">
                  <from>
                    <xdr:col>0</xdr:col>
                    <xdr:colOff>0</xdr:colOff>
                    <xdr:row>184</xdr:row>
                    <xdr:rowOff>190500</xdr:rowOff>
                  </from>
                  <to>
                    <xdr:col>18</xdr:col>
                    <xdr:colOff>400050</xdr:colOff>
                    <xdr:row>191</xdr:row>
                    <xdr:rowOff>9525</xdr:rowOff>
                  </to>
                </anchor>
              </controlPr>
            </control>
          </mc:Choice>
        </mc:AlternateContent>
        <mc:AlternateContent xmlns:mc="http://schemas.openxmlformats.org/markup-compatibility/2006">
          <mc:Choice Requires="x14">
            <control shapeId="7413" r:id="rId88" name="Option Button 245">
              <controlPr defaultSize="0" autoFill="0" autoLine="0" autoPict="0">
                <anchor moveWithCells="1">
                  <from>
                    <xdr:col>0</xdr:col>
                    <xdr:colOff>142875</xdr:colOff>
                    <xdr:row>206</xdr:row>
                    <xdr:rowOff>161925</xdr:rowOff>
                  </from>
                  <to>
                    <xdr:col>5</xdr:col>
                    <xdr:colOff>19050</xdr:colOff>
                    <xdr:row>208</xdr:row>
                    <xdr:rowOff>9525</xdr:rowOff>
                  </to>
                </anchor>
              </controlPr>
            </control>
          </mc:Choice>
        </mc:AlternateContent>
        <mc:AlternateContent xmlns:mc="http://schemas.openxmlformats.org/markup-compatibility/2006">
          <mc:Choice Requires="x14">
            <control shapeId="7414" r:id="rId89" name="Option Button 246">
              <controlPr defaultSize="0" autoFill="0" autoLine="0" autoPict="0">
                <anchor moveWithCells="1">
                  <from>
                    <xdr:col>5</xdr:col>
                    <xdr:colOff>390525</xdr:colOff>
                    <xdr:row>206</xdr:row>
                    <xdr:rowOff>161925</xdr:rowOff>
                  </from>
                  <to>
                    <xdr:col>11</xdr:col>
                    <xdr:colOff>180975</xdr:colOff>
                    <xdr:row>208</xdr:row>
                    <xdr:rowOff>9525</xdr:rowOff>
                  </to>
                </anchor>
              </controlPr>
            </control>
          </mc:Choice>
        </mc:AlternateContent>
        <mc:AlternateContent xmlns:mc="http://schemas.openxmlformats.org/markup-compatibility/2006">
          <mc:Choice Requires="x14">
            <control shapeId="7415" r:id="rId90" name="Group Box 247">
              <controlPr defaultSize="0" autoFill="0" autoPict="0">
                <anchor moveWithCells="1">
                  <from>
                    <xdr:col>0</xdr:col>
                    <xdr:colOff>0</xdr:colOff>
                    <xdr:row>203</xdr:row>
                    <xdr:rowOff>200025</xdr:rowOff>
                  </from>
                  <to>
                    <xdr:col>18</xdr:col>
                    <xdr:colOff>400050</xdr:colOff>
                    <xdr:row>209</xdr:row>
                    <xdr:rowOff>9525</xdr:rowOff>
                  </to>
                </anchor>
              </controlPr>
            </control>
          </mc:Choice>
        </mc:AlternateContent>
        <mc:AlternateContent xmlns:mc="http://schemas.openxmlformats.org/markup-compatibility/2006">
          <mc:Choice Requires="x14">
            <control shapeId="7416" r:id="rId91" name="Option Button 248">
              <controlPr defaultSize="0" autoFill="0" autoLine="0" autoPict="0">
                <anchor moveWithCells="1">
                  <from>
                    <xdr:col>0</xdr:col>
                    <xdr:colOff>142875</xdr:colOff>
                    <xdr:row>215</xdr:row>
                    <xdr:rowOff>171450</xdr:rowOff>
                  </from>
                  <to>
                    <xdr:col>4</xdr:col>
                    <xdr:colOff>304800</xdr:colOff>
                    <xdr:row>216</xdr:row>
                    <xdr:rowOff>190500</xdr:rowOff>
                  </to>
                </anchor>
              </controlPr>
            </control>
          </mc:Choice>
        </mc:AlternateContent>
        <mc:AlternateContent xmlns:mc="http://schemas.openxmlformats.org/markup-compatibility/2006">
          <mc:Choice Requires="x14">
            <control shapeId="7417" r:id="rId92" name="Option Button 249">
              <controlPr defaultSize="0" autoFill="0" autoLine="0" autoPict="0">
                <anchor moveWithCells="1">
                  <from>
                    <xdr:col>5</xdr:col>
                    <xdr:colOff>390525</xdr:colOff>
                    <xdr:row>215</xdr:row>
                    <xdr:rowOff>171450</xdr:rowOff>
                  </from>
                  <to>
                    <xdr:col>11</xdr:col>
                    <xdr:colOff>171450</xdr:colOff>
                    <xdr:row>217</xdr:row>
                    <xdr:rowOff>9525</xdr:rowOff>
                  </to>
                </anchor>
              </controlPr>
            </control>
          </mc:Choice>
        </mc:AlternateContent>
        <mc:AlternateContent xmlns:mc="http://schemas.openxmlformats.org/markup-compatibility/2006">
          <mc:Choice Requires="x14">
            <control shapeId="7418" r:id="rId93" name="Option Button 250">
              <controlPr defaultSize="0" autoFill="0" autoLine="0" autoPict="0">
                <anchor moveWithCells="1">
                  <from>
                    <xdr:col>12</xdr:col>
                    <xdr:colOff>266700</xdr:colOff>
                    <xdr:row>215</xdr:row>
                    <xdr:rowOff>171450</xdr:rowOff>
                  </from>
                  <to>
                    <xdr:col>18</xdr:col>
                    <xdr:colOff>152400</xdr:colOff>
                    <xdr:row>217</xdr:row>
                    <xdr:rowOff>9525</xdr:rowOff>
                  </to>
                </anchor>
              </controlPr>
            </control>
          </mc:Choice>
        </mc:AlternateContent>
        <mc:AlternateContent xmlns:mc="http://schemas.openxmlformats.org/markup-compatibility/2006">
          <mc:Choice Requires="x14">
            <control shapeId="7419" r:id="rId94" name="Option Button 251">
              <controlPr defaultSize="0" autoFill="0" autoLine="0" autoPict="0">
                <anchor moveWithCells="1">
                  <from>
                    <xdr:col>0</xdr:col>
                    <xdr:colOff>133350</xdr:colOff>
                    <xdr:row>217</xdr:row>
                    <xdr:rowOff>171450</xdr:rowOff>
                  </from>
                  <to>
                    <xdr:col>4</xdr:col>
                    <xdr:colOff>304800</xdr:colOff>
                    <xdr:row>218</xdr:row>
                    <xdr:rowOff>190500</xdr:rowOff>
                  </to>
                </anchor>
              </controlPr>
            </control>
          </mc:Choice>
        </mc:AlternateContent>
        <mc:AlternateContent xmlns:mc="http://schemas.openxmlformats.org/markup-compatibility/2006">
          <mc:Choice Requires="x14">
            <control shapeId="7420" r:id="rId95" name="Option Button 252">
              <controlPr defaultSize="0" autoFill="0" autoLine="0" autoPict="0">
                <anchor moveWithCells="1">
                  <from>
                    <xdr:col>12</xdr:col>
                    <xdr:colOff>238125</xdr:colOff>
                    <xdr:row>217</xdr:row>
                    <xdr:rowOff>180975</xdr:rowOff>
                  </from>
                  <to>
                    <xdr:col>18</xdr:col>
                    <xdr:colOff>142875</xdr:colOff>
                    <xdr:row>219</xdr:row>
                    <xdr:rowOff>19050</xdr:rowOff>
                  </to>
                </anchor>
              </controlPr>
            </control>
          </mc:Choice>
        </mc:AlternateContent>
        <mc:AlternateContent xmlns:mc="http://schemas.openxmlformats.org/markup-compatibility/2006">
          <mc:Choice Requires="x14">
            <control shapeId="7421" r:id="rId96" name="Option Button 253">
              <controlPr defaultSize="0" autoFill="0" autoLine="0" autoPict="0">
                <anchor moveWithCells="1">
                  <from>
                    <xdr:col>5</xdr:col>
                    <xdr:colOff>390525</xdr:colOff>
                    <xdr:row>220</xdr:row>
                    <xdr:rowOff>0</xdr:rowOff>
                  </from>
                  <to>
                    <xdr:col>11</xdr:col>
                    <xdr:colOff>171450</xdr:colOff>
                    <xdr:row>221</xdr:row>
                    <xdr:rowOff>28575</xdr:rowOff>
                  </to>
                </anchor>
              </controlPr>
            </control>
          </mc:Choice>
        </mc:AlternateContent>
        <mc:AlternateContent xmlns:mc="http://schemas.openxmlformats.org/markup-compatibility/2006">
          <mc:Choice Requires="x14">
            <control shapeId="7422" r:id="rId97" name="Option Button 254">
              <controlPr defaultSize="0" autoFill="0" autoLine="0" autoPict="0">
                <anchor moveWithCells="1">
                  <from>
                    <xdr:col>0</xdr:col>
                    <xdr:colOff>142875</xdr:colOff>
                    <xdr:row>224</xdr:row>
                    <xdr:rowOff>152400</xdr:rowOff>
                  </from>
                  <to>
                    <xdr:col>5</xdr:col>
                    <xdr:colOff>19050</xdr:colOff>
                    <xdr:row>225</xdr:row>
                    <xdr:rowOff>171450</xdr:rowOff>
                  </to>
                </anchor>
              </controlPr>
            </control>
          </mc:Choice>
        </mc:AlternateContent>
        <mc:AlternateContent xmlns:mc="http://schemas.openxmlformats.org/markup-compatibility/2006">
          <mc:Choice Requires="x14">
            <control shapeId="7423" r:id="rId98" name="Option Button 255">
              <controlPr defaultSize="0" autoFill="0" autoLine="0" autoPict="0">
                <anchor moveWithCells="1">
                  <from>
                    <xdr:col>5</xdr:col>
                    <xdr:colOff>390525</xdr:colOff>
                    <xdr:row>224</xdr:row>
                    <xdr:rowOff>161925</xdr:rowOff>
                  </from>
                  <to>
                    <xdr:col>11</xdr:col>
                    <xdr:colOff>180975</xdr:colOff>
                    <xdr:row>225</xdr:row>
                    <xdr:rowOff>180975</xdr:rowOff>
                  </to>
                </anchor>
              </controlPr>
            </control>
          </mc:Choice>
        </mc:AlternateContent>
        <mc:AlternateContent xmlns:mc="http://schemas.openxmlformats.org/markup-compatibility/2006">
          <mc:Choice Requires="x14">
            <control shapeId="7424" r:id="rId99" name="Group Box 256">
              <controlPr defaultSize="0" autoFill="0" autoPict="0">
                <anchor moveWithCells="1">
                  <from>
                    <xdr:col>0</xdr:col>
                    <xdr:colOff>0</xdr:colOff>
                    <xdr:row>221</xdr:row>
                    <xdr:rowOff>171450</xdr:rowOff>
                  </from>
                  <to>
                    <xdr:col>18</xdr:col>
                    <xdr:colOff>390525</xdr:colOff>
                    <xdr:row>226</xdr:row>
                    <xdr:rowOff>180975</xdr:rowOff>
                  </to>
                </anchor>
              </controlPr>
            </control>
          </mc:Choice>
        </mc:AlternateContent>
        <mc:AlternateContent xmlns:mc="http://schemas.openxmlformats.org/markup-compatibility/2006">
          <mc:Choice Requires="x14">
            <control shapeId="7425" r:id="rId100" name="Option Button 257">
              <controlPr defaultSize="0" autoFill="0" autoLine="0" autoPict="0">
                <anchor moveWithCells="1">
                  <from>
                    <xdr:col>5</xdr:col>
                    <xdr:colOff>390525</xdr:colOff>
                    <xdr:row>217</xdr:row>
                    <xdr:rowOff>190500</xdr:rowOff>
                  </from>
                  <to>
                    <xdr:col>11</xdr:col>
                    <xdr:colOff>180975</xdr:colOff>
                    <xdr:row>219</xdr:row>
                    <xdr:rowOff>19050</xdr:rowOff>
                  </to>
                </anchor>
              </controlPr>
            </control>
          </mc:Choice>
        </mc:AlternateContent>
        <mc:AlternateContent xmlns:mc="http://schemas.openxmlformats.org/markup-compatibility/2006">
          <mc:Choice Requires="x14">
            <control shapeId="7426" r:id="rId101" name="Option Button 258">
              <controlPr defaultSize="0" autoFill="0" autoLine="0" autoPict="0">
                <anchor moveWithCells="1">
                  <from>
                    <xdr:col>0</xdr:col>
                    <xdr:colOff>133350</xdr:colOff>
                    <xdr:row>82</xdr:row>
                    <xdr:rowOff>123825</xdr:rowOff>
                  </from>
                  <to>
                    <xdr:col>5</xdr:col>
                    <xdr:colOff>9525</xdr:colOff>
                    <xdr:row>83</xdr:row>
                    <xdr:rowOff>152400</xdr:rowOff>
                  </to>
                </anchor>
              </controlPr>
            </control>
          </mc:Choice>
        </mc:AlternateContent>
        <mc:AlternateContent xmlns:mc="http://schemas.openxmlformats.org/markup-compatibility/2006">
          <mc:Choice Requires="x14">
            <control shapeId="7427" r:id="rId102" name="Group Box 259">
              <controlPr defaultSize="0" autoFill="0" autoPict="0">
                <anchor moveWithCells="1">
                  <from>
                    <xdr:col>0</xdr:col>
                    <xdr:colOff>0</xdr:colOff>
                    <xdr:row>105</xdr:row>
                    <xdr:rowOff>28575</xdr:rowOff>
                  </from>
                  <to>
                    <xdr:col>18</xdr:col>
                    <xdr:colOff>400050</xdr:colOff>
                    <xdr:row>110</xdr:row>
                    <xdr:rowOff>161925</xdr:rowOff>
                  </to>
                </anchor>
              </controlPr>
            </control>
          </mc:Choice>
        </mc:AlternateContent>
        <mc:AlternateContent xmlns:mc="http://schemas.openxmlformats.org/markup-compatibility/2006">
          <mc:Choice Requires="x14">
            <control shapeId="7428" r:id="rId103" name="Group Box 260">
              <controlPr defaultSize="0" autoFill="0" autoPict="0">
                <anchor moveWithCells="1">
                  <from>
                    <xdr:col>0</xdr:col>
                    <xdr:colOff>0</xdr:colOff>
                    <xdr:row>208</xdr:row>
                    <xdr:rowOff>190500</xdr:rowOff>
                  </from>
                  <to>
                    <xdr:col>18</xdr:col>
                    <xdr:colOff>400050</xdr:colOff>
                    <xdr:row>213</xdr:row>
                    <xdr:rowOff>180975</xdr:rowOff>
                  </to>
                </anchor>
              </controlPr>
            </control>
          </mc:Choice>
        </mc:AlternateContent>
        <mc:AlternateContent xmlns:mc="http://schemas.openxmlformats.org/markup-compatibility/2006">
          <mc:Choice Requires="x14">
            <control shapeId="7429" r:id="rId104" name="Group Box 261">
              <controlPr defaultSize="0" autoFill="0" autoPict="0">
                <anchor moveWithCells="1">
                  <from>
                    <xdr:col>0</xdr:col>
                    <xdr:colOff>0</xdr:colOff>
                    <xdr:row>213</xdr:row>
                    <xdr:rowOff>180975</xdr:rowOff>
                  </from>
                  <to>
                    <xdr:col>18</xdr:col>
                    <xdr:colOff>400050</xdr:colOff>
                    <xdr:row>221</xdr:row>
                    <xdr:rowOff>161925</xdr:rowOff>
                  </to>
                </anchor>
              </controlPr>
            </control>
          </mc:Choice>
        </mc:AlternateContent>
        <mc:AlternateContent xmlns:mc="http://schemas.openxmlformats.org/markup-compatibility/2006">
          <mc:Choice Requires="x14">
            <control shapeId="7430" r:id="rId105" name="Check Box 262">
              <controlPr defaultSize="0" autoFill="0" autoLine="0" autoPict="0">
                <anchor moveWithCells="1">
                  <from>
                    <xdr:col>0</xdr:col>
                    <xdr:colOff>133350</xdr:colOff>
                    <xdr:row>132</xdr:row>
                    <xdr:rowOff>9525</xdr:rowOff>
                  </from>
                  <to>
                    <xdr:col>4</xdr:col>
                    <xdr:colOff>304800</xdr:colOff>
                    <xdr:row>133</xdr:row>
                    <xdr:rowOff>38100</xdr:rowOff>
                  </to>
                </anchor>
              </controlPr>
            </control>
          </mc:Choice>
        </mc:AlternateContent>
        <mc:AlternateContent xmlns:mc="http://schemas.openxmlformats.org/markup-compatibility/2006">
          <mc:Choice Requires="x14">
            <control shapeId="7431" r:id="rId106" name="Check Box 263">
              <controlPr defaultSize="0" autoFill="0" autoLine="0" autoPict="0">
                <anchor moveWithCells="1">
                  <from>
                    <xdr:col>0</xdr:col>
                    <xdr:colOff>133350</xdr:colOff>
                    <xdr:row>137</xdr:row>
                    <xdr:rowOff>19050</xdr:rowOff>
                  </from>
                  <to>
                    <xdr:col>4</xdr:col>
                    <xdr:colOff>304800</xdr:colOff>
                    <xdr:row>138</xdr:row>
                    <xdr:rowOff>47625</xdr:rowOff>
                  </to>
                </anchor>
              </controlPr>
            </control>
          </mc:Choice>
        </mc:AlternateContent>
        <mc:AlternateContent xmlns:mc="http://schemas.openxmlformats.org/markup-compatibility/2006">
          <mc:Choice Requires="x14">
            <control shapeId="7432" r:id="rId107" name="Check Box 264">
              <controlPr defaultSize="0" autoFill="0" autoLine="0" autoPict="0">
                <anchor moveWithCells="1">
                  <from>
                    <xdr:col>0</xdr:col>
                    <xdr:colOff>152400</xdr:colOff>
                    <xdr:row>141</xdr:row>
                    <xdr:rowOff>266700</xdr:rowOff>
                  </from>
                  <to>
                    <xdr:col>5</xdr:col>
                    <xdr:colOff>152400</xdr:colOff>
                    <xdr:row>143</xdr:row>
                    <xdr:rowOff>28575</xdr:rowOff>
                  </to>
                </anchor>
              </controlPr>
            </control>
          </mc:Choice>
        </mc:AlternateContent>
        <mc:AlternateContent xmlns:mc="http://schemas.openxmlformats.org/markup-compatibility/2006">
          <mc:Choice Requires="x14">
            <control shapeId="7433" r:id="rId108" name="Check Box 265">
              <controlPr defaultSize="0" autoFill="0" autoLine="0" autoPict="0">
                <anchor moveWithCells="1">
                  <from>
                    <xdr:col>0</xdr:col>
                    <xdr:colOff>133350</xdr:colOff>
                    <xdr:row>146</xdr:row>
                    <xdr:rowOff>190500</xdr:rowOff>
                  </from>
                  <to>
                    <xdr:col>4</xdr:col>
                    <xdr:colOff>295275</xdr:colOff>
                    <xdr:row>148</xdr:row>
                    <xdr:rowOff>28575</xdr:rowOff>
                  </to>
                </anchor>
              </controlPr>
            </control>
          </mc:Choice>
        </mc:AlternateContent>
        <mc:AlternateContent xmlns:mc="http://schemas.openxmlformats.org/markup-compatibility/2006">
          <mc:Choice Requires="x14">
            <control shapeId="7434" r:id="rId109" name="Check Box 266">
              <controlPr defaultSize="0" autoFill="0" autoLine="0" autoPict="0">
                <anchor moveWithCells="1">
                  <from>
                    <xdr:col>0</xdr:col>
                    <xdr:colOff>133350</xdr:colOff>
                    <xdr:row>152</xdr:row>
                    <xdr:rowOff>9525</xdr:rowOff>
                  </from>
                  <to>
                    <xdr:col>4</xdr:col>
                    <xdr:colOff>295275</xdr:colOff>
                    <xdr:row>153</xdr:row>
                    <xdr:rowOff>38100</xdr:rowOff>
                  </to>
                </anchor>
              </controlPr>
            </control>
          </mc:Choice>
        </mc:AlternateContent>
        <mc:AlternateContent xmlns:mc="http://schemas.openxmlformats.org/markup-compatibility/2006">
          <mc:Choice Requires="x14">
            <control shapeId="7435" r:id="rId110" name="Check Box 267">
              <controlPr defaultSize="0" autoFill="0" autoLine="0" autoPict="0">
                <anchor moveWithCells="1">
                  <from>
                    <xdr:col>0</xdr:col>
                    <xdr:colOff>133350</xdr:colOff>
                    <xdr:row>156</xdr:row>
                    <xdr:rowOff>180975</xdr:rowOff>
                  </from>
                  <to>
                    <xdr:col>4</xdr:col>
                    <xdr:colOff>304800</xdr:colOff>
                    <xdr:row>158</xdr:row>
                    <xdr:rowOff>19050</xdr:rowOff>
                  </to>
                </anchor>
              </controlPr>
            </control>
          </mc:Choice>
        </mc:AlternateContent>
        <mc:AlternateContent xmlns:mc="http://schemas.openxmlformats.org/markup-compatibility/2006">
          <mc:Choice Requires="x14">
            <control shapeId="7436" r:id="rId111" name="Check Box 268">
              <controlPr defaultSize="0" autoFill="0" autoLine="0" autoPict="0">
                <anchor moveWithCells="1">
                  <from>
                    <xdr:col>0</xdr:col>
                    <xdr:colOff>133350</xdr:colOff>
                    <xdr:row>162</xdr:row>
                    <xdr:rowOff>0</xdr:rowOff>
                  </from>
                  <to>
                    <xdr:col>4</xdr:col>
                    <xdr:colOff>304800</xdr:colOff>
                    <xdr:row>163</xdr:row>
                    <xdr:rowOff>28575</xdr:rowOff>
                  </to>
                </anchor>
              </controlPr>
            </control>
          </mc:Choice>
        </mc:AlternateContent>
        <mc:AlternateContent xmlns:mc="http://schemas.openxmlformats.org/markup-compatibility/2006">
          <mc:Choice Requires="x14">
            <control shapeId="7437" r:id="rId112" name="Check Box 269">
              <controlPr defaultSize="0" autoFill="0" autoLine="0" autoPict="0">
                <anchor moveWithCells="1">
                  <from>
                    <xdr:col>0</xdr:col>
                    <xdr:colOff>133350</xdr:colOff>
                    <xdr:row>166</xdr:row>
                    <xdr:rowOff>76200</xdr:rowOff>
                  </from>
                  <to>
                    <xdr:col>5</xdr:col>
                    <xdr:colOff>104775</xdr:colOff>
                    <xdr:row>168</xdr:row>
                    <xdr:rowOff>123825</xdr:rowOff>
                  </to>
                </anchor>
              </controlPr>
            </control>
          </mc:Choice>
        </mc:AlternateContent>
        <mc:AlternateContent xmlns:mc="http://schemas.openxmlformats.org/markup-compatibility/2006">
          <mc:Choice Requires="x14">
            <control shapeId="7438" r:id="rId113" name="Option Button 270">
              <controlPr defaultSize="0" autoFill="0" autoLine="0" autoPict="0">
                <anchor moveWithCells="1">
                  <from>
                    <xdr:col>5</xdr:col>
                    <xdr:colOff>390525</xdr:colOff>
                    <xdr:row>132</xdr:row>
                    <xdr:rowOff>9525</xdr:rowOff>
                  </from>
                  <to>
                    <xdr:col>11</xdr:col>
                    <xdr:colOff>171450</xdr:colOff>
                    <xdr:row>133</xdr:row>
                    <xdr:rowOff>38100</xdr:rowOff>
                  </to>
                </anchor>
              </controlPr>
            </control>
          </mc:Choice>
        </mc:AlternateContent>
        <mc:AlternateContent xmlns:mc="http://schemas.openxmlformats.org/markup-compatibility/2006">
          <mc:Choice Requires="x14">
            <control shapeId="7439" r:id="rId114" name="Option Button 271">
              <controlPr defaultSize="0" autoFill="0" autoLine="0" autoPict="0">
                <anchor moveWithCells="1">
                  <from>
                    <xdr:col>12</xdr:col>
                    <xdr:colOff>247650</xdr:colOff>
                    <xdr:row>132</xdr:row>
                    <xdr:rowOff>9525</xdr:rowOff>
                  </from>
                  <to>
                    <xdr:col>18</xdr:col>
                    <xdr:colOff>142875</xdr:colOff>
                    <xdr:row>133</xdr:row>
                    <xdr:rowOff>38100</xdr:rowOff>
                  </to>
                </anchor>
              </controlPr>
            </control>
          </mc:Choice>
        </mc:AlternateContent>
        <mc:AlternateContent xmlns:mc="http://schemas.openxmlformats.org/markup-compatibility/2006">
          <mc:Choice Requires="x14">
            <control shapeId="7440" r:id="rId115" name="Option Button 272">
              <controlPr defaultSize="0" autoFill="0" autoLine="0" autoPict="0">
                <anchor moveWithCells="1">
                  <from>
                    <xdr:col>5</xdr:col>
                    <xdr:colOff>400050</xdr:colOff>
                    <xdr:row>133</xdr:row>
                    <xdr:rowOff>190500</xdr:rowOff>
                  </from>
                  <to>
                    <xdr:col>11</xdr:col>
                    <xdr:colOff>180975</xdr:colOff>
                    <xdr:row>135</xdr:row>
                    <xdr:rowOff>28575</xdr:rowOff>
                  </to>
                </anchor>
              </controlPr>
            </control>
          </mc:Choice>
        </mc:AlternateContent>
        <mc:AlternateContent xmlns:mc="http://schemas.openxmlformats.org/markup-compatibility/2006">
          <mc:Choice Requires="x14">
            <control shapeId="7441" r:id="rId116" name="Option Button 273">
              <controlPr defaultSize="0" autoFill="0" autoLine="0" autoPict="0">
                <anchor moveWithCells="1">
                  <from>
                    <xdr:col>12</xdr:col>
                    <xdr:colOff>247650</xdr:colOff>
                    <xdr:row>134</xdr:row>
                    <xdr:rowOff>9525</xdr:rowOff>
                  </from>
                  <to>
                    <xdr:col>18</xdr:col>
                    <xdr:colOff>142875</xdr:colOff>
                    <xdr:row>135</xdr:row>
                    <xdr:rowOff>38100</xdr:rowOff>
                  </to>
                </anchor>
              </controlPr>
            </control>
          </mc:Choice>
        </mc:AlternateContent>
        <mc:AlternateContent xmlns:mc="http://schemas.openxmlformats.org/markup-compatibility/2006">
          <mc:Choice Requires="x14">
            <control shapeId="7442" r:id="rId117" name="Group Box 274">
              <controlPr defaultSize="0" autoFill="0" autoPict="0">
                <anchor moveWithCells="1">
                  <from>
                    <xdr:col>0</xdr:col>
                    <xdr:colOff>0</xdr:colOff>
                    <xdr:row>129</xdr:row>
                    <xdr:rowOff>19050</xdr:rowOff>
                  </from>
                  <to>
                    <xdr:col>18</xdr:col>
                    <xdr:colOff>400050</xdr:colOff>
                    <xdr:row>136</xdr:row>
                    <xdr:rowOff>28575</xdr:rowOff>
                  </to>
                </anchor>
              </controlPr>
            </control>
          </mc:Choice>
        </mc:AlternateContent>
        <mc:AlternateContent xmlns:mc="http://schemas.openxmlformats.org/markup-compatibility/2006">
          <mc:Choice Requires="x14">
            <control shapeId="7443" r:id="rId118" name="Option Button 275">
              <controlPr defaultSize="0" autoFill="0" autoLine="0" autoPict="0">
                <anchor moveWithCells="1">
                  <from>
                    <xdr:col>5</xdr:col>
                    <xdr:colOff>381000</xdr:colOff>
                    <xdr:row>137</xdr:row>
                    <xdr:rowOff>9525</xdr:rowOff>
                  </from>
                  <to>
                    <xdr:col>11</xdr:col>
                    <xdr:colOff>171450</xdr:colOff>
                    <xdr:row>138</xdr:row>
                    <xdr:rowOff>38100</xdr:rowOff>
                  </to>
                </anchor>
              </controlPr>
            </control>
          </mc:Choice>
        </mc:AlternateContent>
        <mc:AlternateContent xmlns:mc="http://schemas.openxmlformats.org/markup-compatibility/2006">
          <mc:Choice Requires="x14">
            <control shapeId="7444" r:id="rId119" name="Option Button 276">
              <controlPr defaultSize="0" autoFill="0" autoLine="0" autoPict="0">
                <anchor moveWithCells="1">
                  <from>
                    <xdr:col>12</xdr:col>
                    <xdr:colOff>228600</xdr:colOff>
                    <xdr:row>137</xdr:row>
                    <xdr:rowOff>9525</xdr:rowOff>
                  </from>
                  <to>
                    <xdr:col>18</xdr:col>
                    <xdr:colOff>133350</xdr:colOff>
                    <xdr:row>138</xdr:row>
                    <xdr:rowOff>38100</xdr:rowOff>
                  </to>
                </anchor>
              </controlPr>
            </control>
          </mc:Choice>
        </mc:AlternateContent>
        <mc:AlternateContent xmlns:mc="http://schemas.openxmlformats.org/markup-compatibility/2006">
          <mc:Choice Requires="x14">
            <control shapeId="7445" r:id="rId120" name="Option Button 277">
              <controlPr defaultSize="0" autoFill="0" autoLine="0" autoPict="0">
                <anchor moveWithCells="1">
                  <from>
                    <xdr:col>5</xdr:col>
                    <xdr:colOff>390525</xdr:colOff>
                    <xdr:row>138</xdr:row>
                    <xdr:rowOff>190500</xdr:rowOff>
                  </from>
                  <to>
                    <xdr:col>11</xdr:col>
                    <xdr:colOff>180975</xdr:colOff>
                    <xdr:row>140</xdr:row>
                    <xdr:rowOff>28575</xdr:rowOff>
                  </to>
                </anchor>
              </controlPr>
            </control>
          </mc:Choice>
        </mc:AlternateContent>
        <mc:AlternateContent xmlns:mc="http://schemas.openxmlformats.org/markup-compatibility/2006">
          <mc:Choice Requires="x14">
            <control shapeId="7446" r:id="rId121" name="Option Button 278">
              <controlPr defaultSize="0" autoFill="0" autoLine="0" autoPict="0">
                <anchor moveWithCells="1">
                  <from>
                    <xdr:col>12</xdr:col>
                    <xdr:colOff>219075</xdr:colOff>
                    <xdr:row>139</xdr:row>
                    <xdr:rowOff>19050</xdr:rowOff>
                  </from>
                  <to>
                    <xdr:col>18</xdr:col>
                    <xdr:colOff>104775</xdr:colOff>
                    <xdr:row>140</xdr:row>
                    <xdr:rowOff>47625</xdr:rowOff>
                  </to>
                </anchor>
              </controlPr>
            </control>
          </mc:Choice>
        </mc:AlternateContent>
        <mc:AlternateContent xmlns:mc="http://schemas.openxmlformats.org/markup-compatibility/2006">
          <mc:Choice Requires="x14">
            <control shapeId="7447" r:id="rId122" name="Group Box 279">
              <controlPr defaultSize="0" autoFill="0" autoPict="0">
                <anchor moveWithCells="1">
                  <from>
                    <xdr:col>0</xdr:col>
                    <xdr:colOff>0</xdr:colOff>
                    <xdr:row>135</xdr:row>
                    <xdr:rowOff>171450</xdr:rowOff>
                  </from>
                  <to>
                    <xdr:col>18</xdr:col>
                    <xdr:colOff>400050</xdr:colOff>
                    <xdr:row>140</xdr:row>
                    <xdr:rowOff>133350</xdr:rowOff>
                  </to>
                </anchor>
              </controlPr>
            </control>
          </mc:Choice>
        </mc:AlternateContent>
        <mc:AlternateContent xmlns:mc="http://schemas.openxmlformats.org/markup-compatibility/2006">
          <mc:Choice Requires="x14">
            <control shapeId="7448" r:id="rId123" name="Option Button 280">
              <controlPr defaultSize="0" autoFill="0" autoLine="0" autoPict="0">
                <anchor moveWithCells="1">
                  <from>
                    <xdr:col>5</xdr:col>
                    <xdr:colOff>390525</xdr:colOff>
                    <xdr:row>142</xdr:row>
                    <xdr:rowOff>9525</xdr:rowOff>
                  </from>
                  <to>
                    <xdr:col>11</xdr:col>
                    <xdr:colOff>180975</xdr:colOff>
                    <xdr:row>143</xdr:row>
                    <xdr:rowOff>38100</xdr:rowOff>
                  </to>
                </anchor>
              </controlPr>
            </control>
          </mc:Choice>
        </mc:AlternateContent>
        <mc:AlternateContent xmlns:mc="http://schemas.openxmlformats.org/markup-compatibility/2006">
          <mc:Choice Requires="x14">
            <control shapeId="7449" r:id="rId124" name="Option Button 281">
              <controlPr defaultSize="0" autoFill="0" autoLine="0" autoPict="0">
                <anchor moveWithCells="1">
                  <from>
                    <xdr:col>12</xdr:col>
                    <xdr:colOff>238125</xdr:colOff>
                    <xdr:row>142</xdr:row>
                    <xdr:rowOff>9525</xdr:rowOff>
                  </from>
                  <to>
                    <xdr:col>18</xdr:col>
                    <xdr:colOff>142875</xdr:colOff>
                    <xdr:row>143</xdr:row>
                    <xdr:rowOff>38100</xdr:rowOff>
                  </to>
                </anchor>
              </controlPr>
            </control>
          </mc:Choice>
        </mc:AlternateContent>
        <mc:AlternateContent xmlns:mc="http://schemas.openxmlformats.org/markup-compatibility/2006">
          <mc:Choice Requires="x14">
            <control shapeId="7450" r:id="rId125" name="Option Button 282">
              <controlPr defaultSize="0" autoFill="0" autoLine="0" autoPict="0">
                <anchor moveWithCells="1">
                  <from>
                    <xdr:col>5</xdr:col>
                    <xdr:colOff>400050</xdr:colOff>
                    <xdr:row>143</xdr:row>
                    <xdr:rowOff>190500</xdr:rowOff>
                  </from>
                  <to>
                    <xdr:col>11</xdr:col>
                    <xdr:colOff>190500</xdr:colOff>
                    <xdr:row>145</xdr:row>
                    <xdr:rowOff>28575</xdr:rowOff>
                  </to>
                </anchor>
              </controlPr>
            </control>
          </mc:Choice>
        </mc:AlternateContent>
        <mc:AlternateContent xmlns:mc="http://schemas.openxmlformats.org/markup-compatibility/2006">
          <mc:Choice Requires="x14">
            <control shapeId="7451" r:id="rId126" name="Option Button 283">
              <controlPr defaultSize="0" autoFill="0" autoLine="0" autoPict="0">
                <anchor moveWithCells="1">
                  <from>
                    <xdr:col>12</xdr:col>
                    <xdr:colOff>228600</xdr:colOff>
                    <xdr:row>144</xdr:row>
                    <xdr:rowOff>19050</xdr:rowOff>
                  </from>
                  <to>
                    <xdr:col>18</xdr:col>
                    <xdr:colOff>114300</xdr:colOff>
                    <xdr:row>145</xdr:row>
                    <xdr:rowOff>47625</xdr:rowOff>
                  </to>
                </anchor>
              </controlPr>
            </control>
          </mc:Choice>
        </mc:AlternateContent>
        <mc:AlternateContent xmlns:mc="http://schemas.openxmlformats.org/markup-compatibility/2006">
          <mc:Choice Requires="x14">
            <control shapeId="7452" r:id="rId127" name="Option Button 284">
              <controlPr defaultSize="0" autoFill="0" autoLine="0" autoPict="0">
                <anchor moveWithCells="1">
                  <from>
                    <xdr:col>5</xdr:col>
                    <xdr:colOff>381000</xdr:colOff>
                    <xdr:row>147</xdr:row>
                    <xdr:rowOff>38100</xdr:rowOff>
                  </from>
                  <to>
                    <xdr:col>11</xdr:col>
                    <xdr:colOff>180975</xdr:colOff>
                    <xdr:row>148</xdr:row>
                    <xdr:rowOff>66675</xdr:rowOff>
                  </to>
                </anchor>
              </controlPr>
            </control>
          </mc:Choice>
        </mc:AlternateContent>
        <mc:AlternateContent xmlns:mc="http://schemas.openxmlformats.org/markup-compatibility/2006">
          <mc:Choice Requires="x14">
            <control shapeId="7453" r:id="rId128" name="Option Button 285">
              <controlPr defaultSize="0" autoFill="0" autoLine="0" autoPict="0">
                <anchor moveWithCells="1">
                  <from>
                    <xdr:col>12</xdr:col>
                    <xdr:colOff>238125</xdr:colOff>
                    <xdr:row>147</xdr:row>
                    <xdr:rowOff>38100</xdr:rowOff>
                  </from>
                  <to>
                    <xdr:col>18</xdr:col>
                    <xdr:colOff>142875</xdr:colOff>
                    <xdr:row>148</xdr:row>
                    <xdr:rowOff>66675</xdr:rowOff>
                  </to>
                </anchor>
              </controlPr>
            </control>
          </mc:Choice>
        </mc:AlternateContent>
        <mc:AlternateContent xmlns:mc="http://schemas.openxmlformats.org/markup-compatibility/2006">
          <mc:Choice Requires="x14">
            <control shapeId="7454" r:id="rId129" name="Option Button 286">
              <controlPr defaultSize="0" autoFill="0" autoLine="0" autoPict="0">
                <anchor moveWithCells="1">
                  <from>
                    <xdr:col>5</xdr:col>
                    <xdr:colOff>390525</xdr:colOff>
                    <xdr:row>149</xdr:row>
                    <xdr:rowOff>28575</xdr:rowOff>
                  </from>
                  <to>
                    <xdr:col>11</xdr:col>
                    <xdr:colOff>190500</xdr:colOff>
                    <xdr:row>150</xdr:row>
                    <xdr:rowOff>57150</xdr:rowOff>
                  </to>
                </anchor>
              </controlPr>
            </control>
          </mc:Choice>
        </mc:AlternateContent>
        <mc:AlternateContent xmlns:mc="http://schemas.openxmlformats.org/markup-compatibility/2006">
          <mc:Choice Requires="x14">
            <control shapeId="7455" r:id="rId130" name="Option Button 287">
              <controlPr defaultSize="0" autoFill="0" autoLine="0" autoPict="0">
                <anchor moveWithCells="1">
                  <from>
                    <xdr:col>12</xdr:col>
                    <xdr:colOff>228600</xdr:colOff>
                    <xdr:row>149</xdr:row>
                    <xdr:rowOff>47625</xdr:rowOff>
                  </from>
                  <to>
                    <xdr:col>18</xdr:col>
                    <xdr:colOff>114300</xdr:colOff>
                    <xdr:row>150</xdr:row>
                    <xdr:rowOff>76200</xdr:rowOff>
                  </to>
                </anchor>
              </controlPr>
            </control>
          </mc:Choice>
        </mc:AlternateContent>
        <mc:AlternateContent xmlns:mc="http://schemas.openxmlformats.org/markup-compatibility/2006">
          <mc:Choice Requires="x14">
            <control shapeId="7456" r:id="rId131" name="Option Button 288">
              <controlPr defaultSize="0" autoFill="0" autoLine="0" autoPict="0">
                <anchor moveWithCells="1">
                  <from>
                    <xdr:col>5</xdr:col>
                    <xdr:colOff>390525</xdr:colOff>
                    <xdr:row>152</xdr:row>
                    <xdr:rowOff>19050</xdr:rowOff>
                  </from>
                  <to>
                    <xdr:col>11</xdr:col>
                    <xdr:colOff>180975</xdr:colOff>
                    <xdr:row>153</xdr:row>
                    <xdr:rowOff>47625</xdr:rowOff>
                  </to>
                </anchor>
              </controlPr>
            </control>
          </mc:Choice>
        </mc:AlternateContent>
        <mc:AlternateContent xmlns:mc="http://schemas.openxmlformats.org/markup-compatibility/2006">
          <mc:Choice Requires="x14">
            <control shapeId="7457" r:id="rId132" name="Option Button 289">
              <controlPr defaultSize="0" autoFill="0" autoLine="0" autoPict="0">
                <anchor moveWithCells="1">
                  <from>
                    <xdr:col>12</xdr:col>
                    <xdr:colOff>238125</xdr:colOff>
                    <xdr:row>152</xdr:row>
                    <xdr:rowOff>9525</xdr:rowOff>
                  </from>
                  <to>
                    <xdr:col>18</xdr:col>
                    <xdr:colOff>142875</xdr:colOff>
                    <xdr:row>153</xdr:row>
                    <xdr:rowOff>38100</xdr:rowOff>
                  </to>
                </anchor>
              </controlPr>
            </control>
          </mc:Choice>
        </mc:AlternateContent>
        <mc:AlternateContent xmlns:mc="http://schemas.openxmlformats.org/markup-compatibility/2006">
          <mc:Choice Requires="x14">
            <control shapeId="7458" r:id="rId133" name="Option Button 290">
              <controlPr defaultSize="0" autoFill="0" autoLine="0" autoPict="0">
                <anchor moveWithCells="1">
                  <from>
                    <xdr:col>5</xdr:col>
                    <xdr:colOff>400050</xdr:colOff>
                    <xdr:row>154</xdr:row>
                    <xdr:rowOff>9525</xdr:rowOff>
                  </from>
                  <to>
                    <xdr:col>11</xdr:col>
                    <xdr:colOff>190500</xdr:colOff>
                    <xdr:row>155</xdr:row>
                    <xdr:rowOff>38100</xdr:rowOff>
                  </to>
                </anchor>
              </controlPr>
            </control>
          </mc:Choice>
        </mc:AlternateContent>
        <mc:AlternateContent xmlns:mc="http://schemas.openxmlformats.org/markup-compatibility/2006">
          <mc:Choice Requires="x14">
            <control shapeId="7459" r:id="rId134" name="Option Button 291">
              <controlPr defaultSize="0" autoFill="0" autoLine="0" autoPict="0">
                <anchor moveWithCells="1">
                  <from>
                    <xdr:col>12</xdr:col>
                    <xdr:colOff>228600</xdr:colOff>
                    <xdr:row>154</xdr:row>
                    <xdr:rowOff>28575</xdr:rowOff>
                  </from>
                  <to>
                    <xdr:col>18</xdr:col>
                    <xdr:colOff>114300</xdr:colOff>
                    <xdr:row>155</xdr:row>
                    <xdr:rowOff>57150</xdr:rowOff>
                  </to>
                </anchor>
              </controlPr>
            </control>
          </mc:Choice>
        </mc:AlternateContent>
        <mc:AlternateContent xmlns:mc="http://schemas.openxmlformats.org/markup-compatibility/2006">
          <mc:Choice Requires="x14">
            <control shapeId="7460" r:id="rId135" name="Option Button 292">
              <controlPr defaultSize="0" autoFill="0" autoLine="0" autoPict="0">
                <anchor moveWithCells="1">
                  <from>
                    <xdr:col>5</xdr:col>
                    <xdr:colOff>381000</xdr:colOff>
                    <xdr:row>157</xdr:row>
                    <xdr:rowOff>0</xdr:rowOff>
                  </from>
                  <to>
                    <xdr:col>11</xdr:col>
                    <xdr:colOff>180975</xdr:colOff>
                    <xdr:row>158</xdr:row>
                    <xdr:rowOff>28575</xdr:rowOff>
                  </to>
                </anchor>
              </controlPr>
            </control>
          </mc:Choice>
        </mc:AlternateContent>
        <mc:AlternateContent xmlns:mc="http://schemas.openxmlformats.org/markup-compatibility/2006">
          <mc:Choice Requires="x14">
            <control shapeId="7461" r:id="rId136" name="Option Button 293">
              <controlPr defaultSize="0" autoFill="0" autoLine="0" autoPict="0">
                <anchor moveWithCells="1">
                  <from>
                    <xdr:col>12</xdr:col>
                    <xdr:colOff>238125</xdr:colOff>
                    <xdr:row>157</xdr:row>
                    <xdr:rowOff>0</xdr:rowOff>
                  </from>
                  <to>
                    <xdr:col>18</xdr:col>
                    <xdr:colOff>142875</xdr:colOff>
                    <xdr:row>158</xdr:row>
                    <xdr:rowOff>28575</xdr:rowOff>
                  </to>
                </anchor>
              </controlPr>
            </control>
          </mc:Choice>
        </mc:AlternateContent>
        <mc:AlternateContent xmlns:mc="http://schemas.openxmlformats.org/markup-compatibility/2006">
          <mc:Choice Requires="x14">
            <control shapeId="7462" r:id="rId137" name="Option Button 294">
              <controlPr defaultSize="0" autoFill="0" autoLine="0" autoPict="0">
                <anchor moveWithCells="1">
                  <from>
                    <xdr:col>5</xdr:col>
                    <xdr:colOff>390525</xdr:colOff>
                    <xdr:row>158</xdr:row>
                    <xdr:rowOff>180975</xdr:rowOff>
                  </from>
                  <to>
                    <xdr:col>11</xdr:col>
                    <xdr:colOff>190500</xdr:colOff>
                    <xdr:row>160</xdr:row>
                    <xdr:rowOff>19050</xdr:rowOff>
                  </to>
                </anchor>
              </controlPr>
            </control>
          </mc:Choice>
        </mc:AlternateContent>
        <mc:AlternateContent xmlns:mc="http://schemas.openxmlformats.org/markup-compatibility/2006">
          <mc:Choice Requires="x14">
            <control shapeId="7463" r:id="rId138" name="Option Button 295">
              <controlPr defaultSize="0" autoFill="0" autoLine="0" autoPict="0">
                <anchor moveWithCells="1">
                  <from>
                    <xdr:col>12</xdr:col>
                    <xdr:colOff>228600</xdr:colOff>
                    <xdr:row>159</xdr:row>
                    <xdr:rowOff>9525</xdr:rowOff>
                  </from>
                  <to>
                    <xdr:col>18</xdr:col>
                    <xdr:colOff>114300</xdr:colOff>
                    <xdr:row>160</xdr:row>
                    <xdr:rowOff>38100</xdr:rowOff>
                  </to>
                </anchor>
              </controlPr>
            </control>
          </mc:Choice>
        </mc:AlternateContent>
        <mc:AlternateContent xmlns:mc="http://schemas.openxmlformats.org/markup-compatibility/2006">
          <mc:Choice Requires="x14">
            <control shapeId="7464" r:id="rId139" name="Option Button 296">
              <controlPr defaultSize="0" autoFill="0" autoLine="0" autoPict="0">
                <anchor moveWithCells="1">
                  <from>
                    <xdr:col>5</xdr:col>
                    <xdr:colOff>381000</xdr:colOff>
                    <xdr:row>162</xdr:row>
                    <xdr:rowOff>0</xdr:rowOff>
                  </from>
                  <to>
                    <xdr:col>11</xdr:col>
                    <xdr:colOff>171450</xdr:colOff>
                    <xdr:row>163</xdr:row>
                    <xdr:rowOff>28575</xdr:rowOff>
                  </to>
                </anchor>
              </controlPr>
            </control>
          </mc:Choice>
        </mc:AlternateContent>
        <mc:AlternateContent xmlns:mc="http://schemas.openxmlformats.org/markup-compatibility/2006">
          <mc:Choice Requires="x14">
            <control shapeId="7465" r:id="rId140" name="Option Button 297">
              <controlPr defaultSize="0" autoFill="0" autoLine="0" autoPict="0">
                <anchor moveWithCells="1">
                  <from>
                    <xdr:col>12</xdr:col>
                    <xdr:colOff>228600</xdr:colOff>
                    <xdr:row>162</xdr:row>
                    <xdr:rowOff>0</xdr:rowOff>
                  </from>
                  <to>
                    <xdr:col>18</xdr:col>
                    <xdr:colOff>133350</xdr:colOff>
                    <xdr:row>163</xdr:row>
                    <xdr:rowOff>28575</xdr:rowOff>
                  </to>
                </anchor>
              </controlPr>
            </control>
          </mc:Choice>
        </mc:AlternateContent>
        <mc:AlternateContent xmlns:mc="http://schemas.openxmlformats.org/markup-compatibility/2006">
          <mc:Choice Requires="x14">
            <control shapeId="7466" r:id="rId141" name="Option Button 298">
              <controlPr defaultSize="0" autoFill="0" autoLine="0" autoPict="0">
                <anchor moveWithCells="1">
                  <from>
                    <xdr:col>5</xdr:col>
                    <xdr:colOff>390525</xdr:colOff>
                    <xdr:row>163</xdr:row>
                    <xdr:rowOff>180975</xdr:rowOff>
                  </from>
                  <to>
                    <xdr:col>11</xdr:col>
                    <xdr:colOff>180975</xdr:colOff>
                    <xdr:row>165</xdr:row>
                    <xdr:rowOff>19050</xdr:rowOff>
                  </to>
                </anchor>
              </controlPr>
            </control>
          </mc:Choice>
        </mc:AlternateContent>
        <mc:AlternateContent xmlns:mc="http://schemas.openxmlformats.org/markup-compatibility/2006">
          <mc:Choice Requires="x14">
            <control shapeId="7467" r:id="rId142" name="Option Button 299">
              <controlPr defaultSize="0" autoFill="0" autoLine="0" autoPict="0">
                <anchor moveWithCells="1">
                  <from>
                    <xdr:col>12</xdr:col>
                    <xdr:colOff>219075</xdr:colOff>
                    <xdr:row>164</xdr:row>
                    <xdr:rowOff>9525</xdr:rowOff>
                  </from>
                  <to>
                    <xdr:col>18</xdr:col>
                    <xdr:colOff>104775</xdr:colOff>
                    <xdr:row>165</xdr:row>
                    <xdr:rowOff>38100</xdr:rowOff>
                  </to>
                </anchor>
              </controlPr>
            </control>
          </mc:Choice>
        </mc:AlternateContent>
        <mc:AlternateContent xmlns:mc="http://schemas.openxmlformats.org/markup-compatibility/2006">
          <mc:Choice Requires="x14">
            <control shapeId="7469" r:id="rId143" name="Group Box 301">
              <controlPr defaultSize="0" autoFill="0" autoPict="0">
                <anchor moveWithCells="1">
                  <from>
                    <xdr:col>0</xdr:col>
                    <xdr:colOff>0</xdr:colOff>
                    <xdr:row>146</xdr:row>
                    <xdr:rowOff>28575</xdr:rowOff>
                  </from>
                  <to>
                    <xdr:col>18</xdr:col>
                    <xdr:colOff>400050</xdr:colOff>
                    <xdr:row>151</xdr:row>
                    <xdr:rowOff>0</xdr:rowOff>
                  </to>
                </anchor>
              </controlPr>
            </control>
          </mc:Choice>
        </mc:AlternateContent>
        <mc:AlternateContent xmlns:mc="http://schemas.openxmlformats.org/markup-compatibility/2006">
          <mc:Choice Requires="x14">
            <control shapeId="7470" r:id="rId144" name="Group Box 302">
              <controlPr defaultSize="0" autoFill="0" autoPict="0">
                <anchor moveWithCells="1">
                  <from>
                    <xdr:col>0</xdr:col>
                    <xdr:colOff>0</xdr:colOff>
                    <xdr:row>150</xdr:row>
                    <xdr:rowOff>171450</xdr:rowOff>
                  </from>
                  <to>
                    <xdr:col>18</xdr:col>
                    <xdr:colOff>400050</xdr:colOff>
                    <xdr:row>156</xdr:row>
                    <xdr:rowOff>28575</xdr:rowOff>
                  </to>
                </anchor>
              </controlPr>
            </control>
          </mc:Choice>
        </mc:AlternateContent>
        <mc:AlternateContent xmlns:mc="http://schemas.openxmlformats.org/markup-compatibility/2006">
          <mc:Choice Requires="x14">
            <control shapeId="7471" r:id="rId145" name="Group Box 303">
              <controlPr defaultSize="0" autoFill="0" autoPict="0">
                <anchor moveWithCells="1">
                  <from>
                    <xdr:col>0</xdr:col>
                    <xdr:colOff>0</xdr:colOff>
                    <xdr:row>156</xdr:row>
                    <xdr:rowOff>19050</xdr:rowOff>
                  </from>
                  <to>
                    <xdr:col>18</xdr:col>
                    <xdr:colOff>400050</xdr:colOff>
                    <xdr:row>160</xdr:row>
                    <xdr:rowOff>180975</xdr:rowOff>
                  </to>
                </anchor>
              </controlPr>
            </control>
          </mc:Choice>
        </mc:AlternateContent>
        <mc:AlternateContent xmlns:mc="http://schemas.openxmlformats.org/markup-compatibility/2006">
          <mc:Choice Requires="x14">
            <control shapeId="7472" r:id="rId146" name="Group Box 304">
              <controlPr defaultSize="0" autoFill="0" autoPict="0">
                <anchor moveWithCells="1">
                  <from>
                    <xdr:col>0</xdr:col>
                    <xdr:colOff>0</xdr:colOff>
                    <xdr:row>161</xdr:row>
                    <xdr:rowOff>19050</xdr:rowOff>
                  </from>
                  <to>
                    <xdr:col>18</xdr:col>
                    <xdr:colOff>400050</xdr:colOff>
                    <xdr:row>165</xdr:row>
                    <xdr:rowOff>66675</xdr:rowOff>
                  </to>
                </anchor>
              </controlPr>
            </control>
          </mc:Choice>
        </mc:AlternateContent>
        <mc:AlternateContent xmlns:mc="http://schemas.openxmlformats.org/markup-compatibility/2006">
          <mc:Choice Requires="x14">
            <control shapeId="7473" r:id="rId147" name="Group Box 305">
              <controlPr defaultSize="0" autoFill="0" autoPict="0">
                <anchor moveWithCells="1">
                  <from>
                    <xdr:col>0</xdr:col>
                    <xdr:colOff>0</xdr:colOff>
                    <xdr:row>196</xdr:row>
                    <xdr:rowOff>0</xdr:rowOff>
                  </from>
                  <to>
                    <xdr:col>18</xdr:col>
                    <xdr:colOff>400050</xdr:colOff>
                    <xdr:row>203</xdr:row>
                    <xdr:rowOff>0</xdr:rowOff>
                  </to>
                </anchor>
              </controlPr>
            </control>
          </mc:Choice>
        </mc:AlternateContent>
        <mc:AlternateContent xmlns:mc="http://schemas.openxmlformats.org/markup-compatibility/2006">
          <mc:Choice Requires="x14">
            <control shapeId="7474" r:id="rId148" name="Group Box 306">
              <controlPr defaultSize="0" autoFill="0" autoPict="0">
                <anchor moveWithCells="1">
                  <from>
                    <xdr:col>0</xdr:col>
                    <xdr:colOff>0</xdr:colOff>
                    <xdr:row>197</xdr:row>
                    <xdr:rowOff>0</xdr:rowOff>
                  </from>
                  <to>
                    <xdr:col>18</xdr:col>
                    <xdr:colOff>400050</xdr:colOff>
                    <xdr:row>203</xdr:row>
                    <xdr:rowOff>0</xdr:rowOff>
                  </to>
                </anchor>
              </controlPr>
            </control>
          </mc:Choice>
        </mc:AlternateContent>
        <mc:AlternateContent xmlns:mc="http://schemas.openxmlformats.org/markup-compatibility/2006">
          <mc:Choice Requires="x14">
            <control shapeId="7475" r:id="rId149" name="Option Button 307">
              <controlPr defaultSize="0" autoFill="0" autoLine="0" autoPict="0">
                <anchor moveWithCells="1">
                  <from>
                    <xdr:col>0</xdr:col>
                    <xdr:colOff>142875</xdr:colOff>
                    <xdr:row>198</xdr:row>
                    <xdr:rowOff>85725</xdr:rowOff>
                  </from>
                  <to>
                    <xdr:col>4</xdr:col>
                    <xdr:colOff>304800</xdr:colOff>
                    <xdr:row>199</xdr:row>
                    <xdr:rowOff>104775</xdr:rowOff>
                  </to>
                </anchor>
              </controlPr>
            </control>
          </mc:Choice>
        </mc:AlternateContent>
        <mc:AlternateContent xmlns:mc="http://schemas.openxmlformats.org/markup-compatibility/2006">
          <mc:Choice Requires="x14">
            <control shapeId="7476" r:id="rId150" name="Option Button 308">
              <controlPr defaultSize="0" autoFill="0" autoLine="0" autoPict="0">
                <anchor moveWithCells="1">
                  <from>
                    <xdr:col>5</xdr:col>
                    <xdr:colOff>400050</xdr:colOff>
                    <xdr:row>198</xdr:row>
                    <xdr:rowOff>85725</xdr:rowOff>
                  </from>
                  <to>
                    <xdr:col>11</xdr:col>
                    <xdr:colOff>180975</xdr:colOff>
                    <xdr:row>199</xdr:row>
                    <xdr:rowOff>104775</xdr:rowOff>
                  </to>
                </anchor>
              </controlPr>
            </control>
          </mc:Choice>
        </mc:AlternateContent>
        <mc:AlternateContent xmlns:mc="http://schemas.openxmlformats.org/markup-compatibility/2006">
          <mc:Choice Requires="x14">
            <control shapeId="7477" r:id="rId151" name="Option Button 309">
              <controlPr defaultSize="0" autoFill="0" autoLine="0" autoPict="0">
                <anchor moveWithCells="1">
                  <from>
                    <xdr:col>5</xdr:col>
                    <xdr:colOff>390525</xdr:colOff>
                    <xdr:row>200</xdr:row>
                    <xdr:rowOff>38100</xdr:rowOff>
                  </from>
                  <to>
                    <xdr:col>11</xdr:col>
                    <xdr:colOff>180975</xdr:colOff>
                    <xdr:row>201</xdr:row>
                    <xdr:rowOff>47625</xdr:rowOff>
                  </to>
                </anchor>
              </controlPr>
            </control>
          </mc:Choice>
        </mc:AlternateContent>
        <mc:AlternateContent xmlns:mc="http://schemas.openxmlformats.org/markup-compatibility/2006">
          <mc:Choice Requires="x14">
            <control shapeId="7478" r:id="rId152" name="Option Button 310">
              <controlPr defaultSize="0" autoFill="0" autoLine="0" autoPict="0">
                <anchor moveWithCells="1">
                  <from>
                    <xdr:col>0</xdr:col>
                    <xdr:colOff>142875</xdr:colOff>
                    <xdr:row>200</xdr:row>
                    <xdr:rowOff>38100</xdr:rowOff>
                  </from>
                  <to>
                    <xdr:col>5</xdr:col>
                    <xdr:colOff>9525</xdr:colOff>
                    <xdr:row>201</xdr:row>
                    <xdr:rowOff>38100</xdr:rowOff>
                  </to>
                </anchor>
              </controlPr>
            </control>
          </mc:Choice>
        </mc:AlternateContent>
        <mc:AlternateContent xmlns:mc="http://schemas.openxmlformats.org/markup-compatibility/2006">
          <mc:Choice Requires="x14">
            <control shapeId="7479" r:id="rId153" name="Group Box 311">
              <controlPr defaultSize="0" autoFill="0" autoPict="0">
                <anchor moveWithCells="1">
                  <from>
                    <xdr:col>0</xdr:col>
                    <xdr:colOff>0</xdr:colOff>
                    <xdr:row>196</xdr:row>
                    <xdr:rowOff>200025</xdr:rowOff>
                  </from>
                  <to>
                    <xdr:col>18</xdr:col>
                    <xdr:colOff>390525</xdr:colOff>
                    <xdr:row>202</xdr:row>
                    <xdr:rowOff>190500</xdr:rowOff>
                  </to>
                </anchor>
              </controlPr>
            </control>
          </mc:Choice>
        </mc:AlternateContent>
        <mc:AlternateContent xmlns:mc="http://schemas.openxmlformats.org/markup-compatibility/2006">
          <mc:Choice Requires="x14">
            <control shapeId="7480" r:id="rId154" name="Group Box 312">
              <controlPr defaultSize="0" autoFill="0" autoPict="0">
                <anchor moveWithCells="1">
                  <from>
                    <xdr:col>0</xdr:col>
                    <xdr:colOff>0</xdr:colOff>
                    <xdr:row>226</xdr:row>
                    <xdr:rowOff>171450</xdr:rowOff>
                  </from>
                  <to>
                    <xdr:col>18</xdr:col>
                    <xdr:colOff>400050</xdr:colOff>
                    <xdr:row>231</xdr:row>
                    <xdr:rowOff>180975</xdr:rowOff>
                  </to>
                </anchor>
              </controlPr>
            </control>
          </mc:Choice>
        </mc:AlternateContent>
        <mc:AlternateContent xmlns:mc="http://schemas.openxmlformats.org/markup-compatibility/2006">
          <mc:Choice Requires="x14">
            <control shapeId="7481" r:id="rId155" name="Check Box 313">
              <controlPr defaultSize="0" autoFill="0" autoLine="0" autoPict="0">
                <anchor moveWithCells="1">
                  <from>
                    <xdr:col>5</xdr:col>
                    <xdr:colOff>390525</xdr:colOff>
                    <xdr:row>230</xdr:row>
                    <xdr:rowOff>47625</xdr:rowOff>
                  </from>
                  <to>
                    <xdr:col>11</xdr:col>
                    <xdr:colOff>180975</xdr:colOff>
                    <xdr:row>231</xdr:row>
                    <xdr:rowOff>66675</xdr:rowOff>
                  </to>
                </anchor>
              </controlPr>
            </control>
          </mc:Choice>
        </mc:AlternateContent>
        <mc:AlternateContent xmlns:mc="http://schemas.openxmlformats.org/markup-compatibility/2006">
          <mc:Choice Requires="x14">
            <control shapeId="7482" r:id="rId156" name="Check Box 314">
              <controlPr defaultSize="0" autoFill="0" autoLine="0" autoPict="0">
                <anchor moveWithCells="1">
                  <from>
                    <xdr:col>5</xdr:col>
                    <xdr:colOff>400050</xdr:colOff>
                    <xdr:row>212</xdr:row>
                    <xdr:rowOff>28575</xdr:rowOff>
                  </from>
                  <to>
                    <xdr:col>11</xdr:col>
                    <xdr:colOff>190500</xdr:colOff>
                    <xdr:row>213</xdr:row>
                    <xdr:rowOff>47625</xdr:rowOff>
                  </to>
                </anchor>
              </controlPr>
            </control>
          </mc:Choice>
        </mc:AlternateContent>
        <mc:AlternateContent xmlns:mc="http://schemas.openxmlformats.org/markup-compatibility/2006">
          <mc:Choice Requires="x14">
            <control shapeId="7483" r:id="rId157" name="Check Box 315">
              <controlPr defaultSize="0" autoFill="0" autoLine="0" autoPict="0">
                <anchor moveWithCells="1">
                  <from>
                    <xdr:col>6</xdr:col>
                    <xdr:colOff>266700</xdr:colOff>
                    <xdr:row>194</xdr:row>
                    <xdr:rowOff>9525</xdr:rowOff>
                  </from>
                  <to>
                    <xdr:col>12</xdr:col>
                    <xdr:colOff>171450</xdr:colOff>
                    <xdr:row>195</xdr:row>
                    <xdr:rowOff>19050</xdr:rowOff>
                  </to>
                </anchor>
              </controlPr>
            </control>
          </mc:Choice>
        </mc:AlternateContent>
        <mc:AlternateContent xmlns:mc="http://schemas.openxmlformats.org/markup-compatibility/2006">
          <mc:Choice Requires="x14">
            <control shapeId="7484" r:id="rId158" name="Option Button 316">
              <controlPr defaultSize="0" autoFill="0" autoLine="0" autoPict="0">
                <anchor moveWithCells="1">
                  <from>
                    <xdr:col>0</xdr:col>
                    <xdr:colOff>123825</xdr:colOff>
                    <xdr:row>220</xdr:row>
                    <xdr:rowOff>19050</xdr:rowOff>
                  </from>
                  <to>
                    <xdr:col>4</xdr:col>
                    <xdr:colOff>285750</xdr:colOff>
                    <xdr:row>221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B60"/>
  <sheetViews>
    <sheetView workbookViewId="0">
      <selection sqref="A1:S1"/>
    </sheetView>
  </sheetViews>
  <sheetFormatPr defaultColWidth="9" defaultRowHeight="16.5"/>
  <cols>
    <col min="1" max="1" width="74" style="103" customWidth="1"/>
    <col min="2" max="2" width="73.7109375" style="102" customWidth="1"/>
    <col min="3" max="16384" width="9" style="102"/>
  </cols>
  <sheetData>
    <row r="1" spans="1:2" ht="32.25" customHeight="1">
      <c r="A1" s="214" t="s">
        <v>250</v>
      </c>
      <c r="B1" s="214"/>
    </row>
    <row r="2" spans="1:2" ht="23.25" customHeight="1">
      <c r="A2" s="214" t="s">
        <v>251</v>
      </c>
      <c r="B2" s="214"/>
    </row>
    <row r="3" spans="1:2" ht="22.5">
      <c r="A3" s="118"/>
    </row>
    <row r="4" spans="1:2" ht="20.25">
      <c r="A4" s="101" t="s">
        <v>252</v>
      </c>
    </row>
    <row r="5" spans="1:2" ht="91.5" customHeight="1">
      <c r="A5" s="213" t="s">
        <v>309</v>
      </c>
      <c r="B5" s="213"/>
    </row>
    <row r="6" spans="1:2" ht="18" customHeight="1">
      <c r="A6" s="109"/>
      <c r="B6" s="109"/>
    </row>
    <row r="7" spans="1:2" ht="21" customHeight="1">
      <c r="A7" s="101" t="s">
        <v>255</v>
      </c>
      <c r="B7" s="110"/>
    </row>
    <row r="8" spans="1:2" ht="69.75" customHeight="1">
      <c r="A8" s="213" t="s">
        <v>290</v>
      </c>
      <c r="B8" s="213"/>
    </row>
    <row r="9" spans="1:2" ht="15.75" customHeight="1">
      <c r="A9" s="111"/>
      <c r="B9" s="111"/>
    </row>
    <row r="10" spans="1:2" ht="15.75" customHeight="1">
      <c r="A10" s="101" t="s">
        <v>253</v>
      </c>
      <c r="B10" s="111"/>
    </row>
    <row r="11" spans="1:2" ht="66.75" customHeight="1">
      <c r="A11" s="213" t="s">
        <v>254</v>
      </c>
      <c r="B11" s="213"/>
    </row>
    <row r="12" spans="1:2" ht="18" customHeight="1">
      <c r="A12" s="117"/>
      <c r="B12" s="117"/>
    </row>
    <row r="13" spans="1:2" ht="18" customHeight="1">
      <c r="A13" s="112" t="s">
        <v>257</v>
      </c>
      <c r="B13" s="101" t="s">
        <v>258</v>
      </c>
    </row>
    <row r="14" spans="1:2" ht="155.25">
      <c r="A14" s="107" t="s">
        <v>294</v>
      </c>
      <c r="B14" s="117" t="s">
        <v>295</v>
      </c>
    </row>
    <row r="15" spans="1:2" ht="35.25" customHeight="1">
      <c r="A15" s="213" t="s">
        <v>293</v>
      </c>
      <c r="B15" s="213"/>
    </row>
    <row r="17" spans="1:2" ht="20.25">
      <c r="A17" s="212" t="s">
        <v>256</v>
      </c>
      <c r="B17" s="212"/>
    </row>
    <row r="18" spans="1:2" ht="20.25">
      <c r="A18" s="101" t="s">
        <v>296</v>
      </c>
    </row>
    <row r="19" spans="1:2" ht="20.25">
      <c r="A19" s="101" t="s">
        <v>257</v>
      </c>
      <c r="B19" s="101" t="s">
        <v>258</v>
      </c>
    </row>
    <row r="20" spans="1:2" ht="86.25">
      <c r="A20" s="107" t="s">
        <v>297</v>
      </c>
      <c r="B20" s="108" t="s">
        <v>259</v>
      </c>
    </row>
    <row r="21" spans="1:2" ht="189.75">
      <c r="A21" s="107" t="s">
        <v>260</v>
      </c>
      <c r="B21" s="108" t="s">
        <v>299</v>
      </c>
    </row>
    <row r="22" spans="1:2" ht="69">
      <c r="A22" s="107" t="s">
        <v>161</v>
      </c>
      <c r="B22" s="108" t="s">
        <v>300</v>
      </c>
    </row>
    <row r="23" spans="1:2" ht="51.75">
      <c r="A23" s="107" t="s">
        <v>291</v>
      </c>
      <c r="B23" s="108" t="s">
        <v>301</v>
      </c>
    </row>
    <row r="25" spans="1:2" ht="40.5">
      <c r="A25" s="106" t="s">
        <v>261</v>
      </c>
    </row>
    <row r="26" spans="1:2" ht="20.25">
      <c r="A26" s="101" t="s">
        <v>257</v>
      </c>
      <c r="B26" s="101" t="s">
        <v>258</v>
      </c>
    </row>
    <row r="27" spans="1:2" ht="34.5">
      <c r="A27" s="107" t="s">
        <v>302</v>
      </c>
      <c r="B27" s="108" t="s">
        <v>303</v>
      </c>
    </row>
    <row r="28" spans="1:2" ht="86.25">
      <c r="A28" s="107" t="s">
        <v>304</v>
      </c>
      <c r="B28" s="108" t="s">
        <v>305</v>
      </c>
    </row>
    <row r="29" spans="1:2" ht="34.5">
      <c r="A29" s="107" t="s">
        <v>164</v>
      </c>
      <c r="B29" s="108" t="s">
        <v>306</v>
      </c>
    </row>
    <row r="30" spans="1:2" ht="34.5">
      <c r="A30" s="107" t="s">
        <v>166</v>
      </c>
      <c r="B30" s="108" t="s">
        <v>262</v>
      </c>
    </row>
    <row r="31" spans="1:2" ht="165.75">
      <c r="A31" s="107" t="s">
        <v>167</v>
      </c>
      <c r="B31" s="108" t="s">
        <v>307</v>
      </c>
    </row>
    <row r="32" spans="1:2" ht="33.75">
      <c r="A32" s="107" t="s">
        <v>168</v>
      </c>
      <c r="B32" s="108" t="s">
        <v>308</v>
      </c>
    </row>
    <row r="34" spans="1:2" ht="20.25">
      <c r="A34" s="101" t="s">
        <v>263</v>
      </c>
    </row>
    <row r="35" spans="1:2" ht="20.25">
      <c r="A35" s="101" t="s">
        <v>257</v>
      </c>
      <c r="B35" s="101" t="s">
        <v>258</v>
      </c>
    </row>
    <row r="36" spans="1:2" ht="51.75">
      <c r="A36" s="107" t="s">
        <v>169</v>
      </c>
      <c r="B36" s="108" t="s">
        <v>310</v>
      </c>
    </row>
    <row r="38" spans="1:2" ht="20.25">
      <c r="A38" s="101" t="s">
        <v>265</v>
      </c>
    </row>
    <row r="39" spans="1:2" ht="20.25">
      <c r="A39" s="101" t="s">
        <v>257</v>
      </c>
      <c r="B39" s="101" t="s">
        <v>258</v>
      </c>
    </row>
    <row r="40" spans="1:2" ht="69">
      <c r="A40" s="107" t="s">
        <v>266</v>
      </c>
      <c r="B40" s="108" t="s">
        <v>267</v>
      </c>
    </row>
    <row r="42" spans="1:2" ht="20.25">
      <c r="A42" s="101" t="s">
        <v>268</v>
      </c>
    </row>
    <row r="43" spans="1:2" ht="20.25">
      <c r="A43" s="101" t="s">
        <v>257</v>
      </c>
      <c r="B43" s="101" t="s">
        <v>258</v>
      </c>
    </row>
    <row r="44" spans="1:2" ht="63.75" customHeight="1">
      <c r="A44" s="107" t="s">
        <v>327</v>
      </c>
      <c r="B44" s="108" t="s">
        <v>329</v>
      </c>
    </row>
    <row r="45" spans="1:2" ht="51.75">
      <c r="A45" s="107" t="s">
        <v>328</v>
      </c>
      <c r="B45" s="108" t="s">
        <v>330</v>
      </c>
    </row>
    <row r="46" spans="1:2" ht="45" customHeight="1">
      <c r="A46" s="107" t="s">
        <v>186</v>
      </c>
      <c r="B46" s="108" t="s">
        <v>311</v>
      </c>
    </row>
    <row r="47" spans="1:2" ht="34.5">
      <c r="A47" s="107" t="s">
        <v>174</v>
      </c>
      <c r="B47" s="108" t="s">
        <v>269</v>
      </c>
    </row>
    <row r="48" spans="1:2" ht="69">
      <c r="A48" s="107" t="s">
        <v>312</v>
      </c>
      <c r="B48" s="108" t="s">
        <v>313</v>
      </c>
    </row>
    <row r="50" spans="1:2" ht="20.25">
      <c r="A50" s="101" t="s">
        <v>270</v>
      </c>
    </row>
    <row r="51" spans="1:2" ht="20.25">
      <c r="A51" s="101" t="s">
        <v>257</v>
      </c>
      <c r="B51" s="101" t="s">
        <v>258</v>
      </c>
    </row>
    <row r="52" spans="1:2" ht="51.75">
      <c r="A52" s="107" t="s">
        <v>178</v>
      </c>
      <c r="B52" s="108" t="s">
        <v>271</v>
      </c>
    </row>
    <row r="54" spans="1:2" ht="20.25">
      <c r="A54" s="101" t="s">
        <v>272</v>
      </c>
    </row>
    <row r="55" spans="1:2" ht="20.25">
      <c r="A55" s="101" t="s">
        <v>257</v>
      </c>
      <c r="B55" s="101" t="s">
        <v>258</v>
      </c>
    </row>
    <row r="56" spans="1:2" ht="33.75">
      <c r="A56" s="107" t="s">
        <v>179</v>
      </c>
      <c r="B56" s="108" t="s">
        <v>314</v>
      </c>
    </row>
    <row r="57" spans="1:2" ht="51.75">
      <c r="A57" s="107" t="s">
        <v>181</v>
      </c>
      <c r="B57" s="108" t="s">
        <v>315</v>
      </c>
    </row>
    <row r="58" spans="1:2" ht="38.25" customHeight="1">
      <c r="A58" s="107" t="s">
        <v>183</v>
      </c>
      <c r="B58" s="108" t="s">
        <v>316</v>
      </c>
    </row>
    <row r="59" spans="1:2" ht="51.75">
      <c r="A59" s="107" t="s">
        <v>317</v>
      </c>
      <c r="B59" s="108" t="s">
        <v>318</v>
      </c>
    </row>
    <row r="60" spans="1:2" ht="51.75">
      <c r="A60" s="107" t="s">
        <v>319</v>
      </c>
      <c r="B60" s="108" t="s">
        <v>320</v>
      </c>
    </row>
  </sheetData>
  <sheetProtection algorithmName="SHA-512" hashValue="G/os3XxfwDdgxz+erJGn9RkroUbtsLt5OpjEAKWw+Mariaqpea5JdtzYavj0g2XVBWIQo6/XLvlA1y5OF8D/nw==" saltValue="FweLE4YGIAJwen0pNCBMBw==" spinCount="100000" sheet="1" objects="1" scenarios="1" formatCells="0" formatColumns="0" formatRows="0"/>
  <mergeCells count="7">
    <mergeCell ref="A17:B17"/>
    <mergeCell ref="A5:B5"/>
    <mergeCell ref="A15:B15"/>
    <mergeCell ref="A1:B1"/>
    <mergeCell ref="A2:B2"/>
    <mergeCell ref="A8:B8"/>
    <mergeCell ref="A11:B1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89"/>
  <sheetViews>
    <sheetView zoomScale="145" zoomScaleNormal="145" workbookViewId="0">
      <selection sqref="A1:S1"/>
    </sheetView>
  </sheetViews>
  <sheetFormatPr defaultColWidth="9" defaultRowHeight="16.5"/>
  <cols>
    <col min="1" max="1" width="99.7109375" style="102" customWidth="1"/>
    <col min="2" max="16384" width="9" style="102"/>
  </cols>
  <sheetData>
    <row r="1" spans="1:1" ht="20.25">
      <c r="A1" s="101" t="s">
        <v>274</v>
      </c>
    </row>
    <row r="2" spans="1:1" ht="49.5">
      <c r="A2" s="103" t="s">
        <v>275</v>
      </c>
    </row>
    <row r="14" spans="1:1" ht="20.25">
      <c r="A14" s="101" t="s">
        <v>276</v>
      </c>
    </row>
    <row r="15" spans="1:1" ht="132">
      <c r="A15" s="103" t="s">
        <v>277</v>
      </c>
    </row>
    <row r="16" spans="1:1">
      <c r="A16" s="104"/>
    </row>
    <row r="30" spans="1:1" ht="20.25">
      <c r="A30" s="101" t="s">
        <v>278</v>
      </c>
    </row>
    <row r="31" spans="1:1" ht="148.5">
      <c r="A31" s="103" t="s">
        <v>279</v>
      </c>
    </row>
    <row r="42" spans="1:1" ht="20.25">
      <c r="A42" s="101" t="s">
        <v>280</v>
      </c>
    </row>
    <row r="43" spans="1:1" ht="90" customHeight="1">
      <c r="A43" s="103" t="s">
        <v>281</v>
      </c>
    </row>
    <row r="52" spans="1:1" ht="20.25">
      <c r="A52" s="101" t="s">
        <v>282</v>
      </c>
    </row>
    <row r="53" spans="1:1" ht="82.5">
      <c r="A53" s="103" t="s">
        <v>283</v>
      </c>
    </row>
    <row r="64" spans="1:1" ht="20.25">
      <c r="A64" s="101" t="s">
        <v>284</v>
      </c>
    </row>
    <row r="65" spans="1:1" ht="132">
      <c r="A65" s="103" t="s">
        <v>285</v>
      </c>
    </row>
    <row r="75" spans="1:1" ht="20.25">
      <c r="A75" s="101" t="s">
        <v>286</v>
      </c>
    </row>
    <row r="76" spans="1:1" ht="148.5">
      <c r="A76" s="103" t="s">
        <v>287</v>
      </c>
    </row>
    <row r="87" spans="1:1" ht="20.25">
      <c r="A87" s="101" t="s">
        <v>288</v>
      </c>
    </row>
    <row r="88" spans="1:1" ht="66">
      <c r="A88" s="103" t="s">
        <v>289</v>
      </c>
    </row>
    <row r="89" spans="1:1">
      <c r="A89" s="105" t="s">
        <v>134</v>
      </c>
    </row>
  </sheetData>
  <sheetProtection algorithmName="SHA-512" hashValue="NYcytJzjarUqnuvB7ztloEqNtdkVgdVOF3an5Tc5Z19ooYUL6rwwFCWMFZVuyb51xSuv4ywtvtsSQpy2RLOaIw==" saltValue="VcDoWSYEuMnWw+vYx3s6Uw==" spinCount="100000" sheet="1" objects="1" scenarios="1" formatCells="0" formatColumns="0" formatRow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S231"/>
  <sheetViews>
    <sheetView topLeftCell="A213" workbookViewId="0">
      <selection activeCell="G220" sqref="G220"/>
    </sheetView>
  </sheetViews>
  <sheetFormatPr defaultColWidth="3.7109375" defaultRowHeight="15"/>
  <cols>
    <col min="1" max="1" width="10" style="63" customWidth="1"/>
    <col min="2" max="2" width="4.7109375" style="65" customWidth="1"/>
    <col min="3" max="3" width="4.7109375" style="63" customWidth="1"/>
    <col min="4" max="4" width="4.7109375" style="66" customWidth="1"/>
    <col min="5" max="5" width="4.7109375" style="63" customWidth="1"/>
    <col min="6" max="6" width="6.28515625" style="63" customWidth="1"/>
    <col min="7" max="7" width="4.7109375" style="63" customWidth="1"/>
    <col min="8" max="8" width="4.7109375" style="65" customWidth="1"/>
    <col min="9" max="13" width="4.7109375" style="63" customWidth="1"/>
    <col min="14" max="14" width="4.7109375" style="65" customWidth="1"/>
    <col min="15" max="18" width="4.7109375" style="63" customWidth="1"/>
    <col min="19" max="19" width="6.85546875" style="63" customWidth="1"/>
    <col min="20" max="30" width="3.7109375" style="11" customWidth="1"/>
    <col min="31" max="16384" width="3.7109375" style="11"/>
  </cols>
  <sheetData>
    <row r="1" spans="1:19" ht="40.5" customHeight="1" thickBot="1">
      <c r="A1" s="175" t="s">
        <v>139</v>
      </c>
      <c r="B1" s="176"/>
      <c r="C1" s="176"/>
      <c r="D1" s="176"/>
      <c r="E1" s="176"/>
      <c r="F1" s="176"/>
      <c r="G1" s="176"/>
      <c r="H1" s="176"/>
      <c r="I1" s="176"/>
      <c r="J1" s="176"/>
      <c r="K1" s="176"/>
      <c r="L1" s="176"/>
      <c r="M1" s="176"/>
      <c r="N1" s="176"/>
      <c r="O1" s="176"/>
      <c r="P1" s="176"/>
      <c r="Q1" s="176"/>
      <c r="R1" s="176"/>
      <c r="S1" s="177"/>
    </row>
    <row r="2" spans="1:19" ht="16.5" thickBot="1">
      <c r="A2" s="178" t="s">
        <v>140</v>
      </c>
      <c r="B2" s="179"/>
      <c r="C2" s="179"/>
      <c r="D2" s="179"/>
      <c r="E2" s="179"/>
      <c r="F2" s="179"/>
      <c r="G2" s="179"/>
      <c r="H2" s="179"/>
      <c r="I2" s="179"/>
      <c r="J2" s="179"/>
      <c r="K2" s="179"/>
      <c r="L2" s="179"/>
      <c r="M2" s="179"/>
      <c r="N2" s="179"/>
      <c r="O2" s="179"/>
      <c r="P2" s="179"/>
      <c r="Q2" s="179"/>
      <c r="R2" s="179"/>
      <c r="S2" s="180"/>
    </row>
    <row r="3" spans="1:19">
      <c r="A3" s="38"/>
      <c r="B3" s="39"/>
      <c r="C3" s="39"/>
      <c r="D3" s="39"/>
      <c r="E3" s="39"/>
      <c r="F3" s="39"/>
      <c r="G3" s="39"/>
      <c r="H3" s="39"/>
      <c r="I3" s="39"/>
      <c r="J3" s="39"/>
      <c r="K3" s="39"/>
      <c r="L3" s="39"/>
      <c r="M3" s="39"/>
      <c r="N3" s="39"/>
      <c r="O3" s="39"/>
      <c r="P3" s="39"/>
      <c r="Q3" s="39"/>
      <c r="R3" s="39"/>
      <c r="S3" s="40"/>
    </row>
    <row r="4" spans="1:19">
      <c r="A4" s="72" t="s">
        <v>141</v>
      </c>
      <c r="B4" s="20"/>
      <c r="C4" s="20"/>
      <c r="D4" s="20"/>
      <c r="E4" s="20"/>
      <c r="F4" s="20"/>
      <c r="G4" s="184"/>
      <c r="H4" s="184"/>
      <c r="I4" s="184"/>
      <c r="J4" s="184"/>
      <c r="K4" s="184"/>
      <c r="L4" s="184"/>
      <c r="M4" s="184"/>
      <c r="N4" s="184"/>
      <c r="O4" s="184"/>
      <c r="P4" s="184"/>
      <c r="Q4" s="184"/>
      <c r="R4" s="184"/>
      <c r="S4" s="215"/>
    </row>
    <row r="5" spans="1:19">
      <c r="A5" s="72"/>
      <c r="B5" s="20"/>
      <c r="C5" s="20"/>
      <c r="D5" s="20"/>
      <c r="E5" s="20"/>
      <c r="F5" s="20"/>
      <c r="G5" s="20"/>
      <c r="H5" s="20"/>
      <c r="I5" s="20"/>
      <c r="J5" s="20"/>
      <c r="K5" s="20"/>
      <c r="L5" s="20"/>
      <c r="M5" s="20"/>
      <c r="N5" s="20"/>
      <c r="O5" s="20"/>
      <c r="P5" s="20"/>
      <c r="Q5" s="20"/>
      <c r="R5" s="20"/>
      <c r="S5" s="22"/>
    </row>
    <row r="6" spans="1:19">
      <c r="A6" s="72" t="s">
        <v>142</v>
      </c>
      <c r="B6" s="20"/>
      <c r="C6" s="20"/>
      <c r="D6" s="20"/>
      <c r="E6" s="20"/>
      <c r="F6" s="20"/>
      <c r="G6" s="184"/>
      <c r="H6" s="184"/>
      <c r="I6" s="184"/>
      <c r="J6" s="184"/>
      <c r="K6" s="184"/>
      <c r="L6" s="184"/>
      <c r="M6" s="184"/>
      <c r="N6" s="184"/>
      <c r="O6" s="184"/>
      <c r="P6" s="184"/>
      <c r="Q6" s="184"/>
      <c r="R6" s="184"/>
      <c r="S6" s="215"/>
    </row>
    <row r="7" spans="1:19">
      <c r="A7" s="72"/>
      <c r="B7" s="20"/>
      <c r="C7" s="20"/>
      <c r="D7" s="20"/>
      <c r="E7" s="20"/>
      <c r="F7" s="20"/>
      <c r="G7" s="20"/>
      <c r="H7" s="20"/>
      <c r="I7" s="20"/>
      <c r="J7" s="20"/>
      <c r="K7" s="20"/>
      <c r="L7" s="20"/>
      <c r="M7" s="20"/>
      <c r="N7" s="20"/>
      <c r="O7" s="20"/>
      <c r="P7" s="20"/>
      <c r="Q7" s="20"/>
      <c r="R7" s="20"/>
      <c r="S7" s="22"/>
    </row>
    <row r="8" spans="1:19">
      <c r="A8" s="72" t="s">
        <v>143</v>
      </c>
      <c r="B8" s="20"/>
      <c r="C8" s="20"/>
      <c r="D8" s="20"/>
      <c r="E8" s="20"/>
      <c r="F8" s="20"/>
      <c r="G8" s="184"/>
      <c r="H8" s="184"/>
      <c r="I8" s="184"/>
      <c r="J8" s="184"/>
      <c r="K8" s="184"/>
      <c r="L8" s="184"/>
      <c r="M8" s="184"/>
      <c r="N8" s="184"/>
      <c r="O8" s="184"/>
      <c r="P8" s="184"/>
      <c r="Q8" s="184"/>
      <c r="R8" s="184"/>
      <c r="S8" s="215"/>
    </row>
    <row r="9" spans="1:19">
      <c r="A9" s="72"/>
      <c r="B9" s="20"/>
      <c r="C9" s="20"/>
      <c r="D9" s="20"/>
      <c r="E9" s="20"/>
      <c r="F9" s="20"/>
      <c r="G9" s="68"/>
      <c r="H9" s="68"/>
      <c r="I9" s="68"/>
      <c r="J9" s="68"/>
      <c r="K9" s="68"/>
      <c r="L9" s="68"/>
      <c r="M9" s="68"/>
      <c r="N9" s="68"/>
      <c r="O9" s="68"/>
      <c r="P9" s="68"/>
      <c r="Q9" s="68"/>
      <c r="R9" s="20"/>
      <c r="S9" s="22"/>
    </row>
    <row r="10" spans="1:19">
      <c r="A10" s="72" t="s">
        <v>144</v>
      </c>
      <c r="B10" s="20"/>
      <c r="C10" s="20"/>
      <c r="D10" s="20"/>
      <c r="E10" s="20"/>
      <c r="F10" s="20"/>
      <c r="G10" s="184"/>
      <c r="H10" s="184"/>
      <c r="I10" s="184"/>
      <c r="J10" s="184"/>
      <c r="K10" s="184"/>
      <c r="L10" s="184"/>
      <c r="M10" s="184"/>
      <c r="N10" s="184"/>
      <c r="O10" s="184"/>
      <c r="P10" s="184"/>
      <c r="Q10" s="184"/>
      <c r="R10" s="184"/>
      <c r="S10" s="215"/>
    </row>
    <row r="11" spans="1:19">
      <c r="A11" s="72"/>
      <c r="B11" s="20"/>
      <c r="C11" s="20"/>
      <c r="D11" s="20"/>
      <c r="E11" s="20"/>
      <c r="F11" s="20"/>
      <c r="G11" s="68"/>
      <c r="H11" s="68"/>
      <c r="I11" s="68"/>
      <c r="J11" s="68"/>
      <c r="K11" s="68"/>
      <c r="L11" s="68"/>
      <c r="M11" s="68"/>
      <c r="N11" s="68"/>
      <c r="O11" s="68"/>
      <c r="P11" s="68"/>
      <c r="Q11" s="68"/>
      <c r="R11" s="20"/>
      <c r="S11" s="22"/>
    </row>
    <row r="12" spans="1:19">
      <c r="A12" s="72" t="s">
        <v>145</v>
      </c>
      <c r="B12" s="20"/>
      <c r="C12" s="20"/>
      <c r="D12" s="20"/>
      <c r="E12" s="20"/>
      <c r="F12" s="20"/>
      <c r="G12" s="184"/>
      <c r="H12" s="184"/>
      <c r="I12" s="184"/>
      <c r="J12" s="184"/>
      <c r="K12" s="184"/>
      <c r="L12" s="184"/>
      <c r="M12" s="184"/>
      <c r="N12" s="184"/>
      <c r="O12" s="184"/>
      <c r="P12" s="184"/>
      <c r="Q12" s="184"/>
      <c r="R12" s="184"/>
      <c r="S12" s="215"/>
    </row>
    <row r="13" spans="1:19" ht="15.75" thickBot="1">
      <c r="A13" s="42"/>
      <c r="B13" s="43"/>
      <c r="C13" s="43"/>
      <c r="D13" s="43"/>
      <c r="E13" s="43"/>
      <c r="F13" s="43"/>
      <c r="G13" s="43"/>
      <c r="H13" s="43"/>
      <c r="I13" s="43"/>
      <c r="J13" s="43"/>
      <c r="K13" s="43"/>
      <c r="L13" s="43"/>
      <c r="M13" s="43"/>
      <c r="N13" s="43"/>
      <c r="O13" s="43"/>
      <c r="P13" s="43"/>
      <c r="Q13" s="43"/>
      <c r="R13" s="43"/>
      <c r="S13" s="44"/>
    </row>
    <row r="14" spans="1:19" ht="16.5" thickBot="1">
      <c r="A14" s="178" t="s">
        <v>146</v>
      </c>
      <c r="B14" s="179"/>
      <c r="C14" s="179"/>
      <c r="D14" s="179"/>
      <c r="E14" s="179"/>
      <c r="F14" s="179"/>
      <c r="G14" s="179"/>
      <c r="H14" s="179"/>
      <c r="I14" s="179"/>
      <c r="J14" s="179"/>
      <c r="K14" s="179"/>
      <c r="L14" s="179"/>
      <c r="M14" s="179"/>
      <c r="N14" s="179"/>
      <c r="O14" s="179"/>
      <c r="P14" s="179"/>
      <c r="Q14" s="179"/>
      <c r="R14" s="179"/>
      <c r="S14" s="180"/>
    </row>
    <row r="15" spans="1:19">
      <c r="A15" s="18"/>
      <c r="B15" s="19"/>
      <c r="C15" s="20"/>
      <c r="D15" s="68"/>
      <c r="E15" s="20"/>
      <c r="F15" s="20"/>
      <c r="G15" s="20"/>
      <c r="H15" s="19"/>
      <c r="I15" s="20"/>
      <c r="J15" s="20"/>
      <c r="K15" s="20"/>
      <c r="L15" s="20"/>
      <c r="M15" s="20"/>
      <c r="N15" s="19"/>
      <c r="O15" s="20"/>
      <c r="P15" s="20"/>
      <c r="Q15" s="20"/>
      <c r="R15" s="20"/>
      <c r="S15" s="22"/>
    </row>
    <row r="16" spans="1:19">
      <c r="A16" s="72" t="s">
        <v>187</v>
      </c>
      <c r="B16" s="19"/>
      <c r="C16" s="20"/>
      <c r="D16" s="68"/>
      <c r="E16" s="20"/>
      <c r="F16" s="20"/>
      <c r="G16" s="20"/>
      <c r="H16" s="19"/>
      <c r="I16" s="20"/>
      <c r="J16" s="20"/>
      <c r="K16" s="20"/>
      <c r="L16" s="20"/>
      <c r="M16" s="216"/>
      <c r="N16" s="216"/>
      <c r="O16" s="216"/>
      <c r="P16" s="216"/>
      <c r="Q16" s="216"/>
      <c r="R16" s="216"/>
      <c r="S16" s="217"/>
    </row>
    <row r="17" spans="1:19">
      <c r="A17" s="18"/>
      <c r="B17" s="19"/>
      <c r="C17" s="23"/>
      <c r="D17" s="68"/>
      <c r="E17" s="23"/>
      <c r="F17" s="23"/>
      <c r="G17" s="23"/>
      <c r="H17" s="19"/>
      <c r="I17" s="23"/>
      <c r="J17" s="23"/>
      <c r="K17" s="23"/>
      <c r="L17" s="23"/>
      <c r="M17" s="23"/>
      <c r="N17" s="19"/>
      <c r="O17" s="23"/>
      <c r="P17" s="23"/>
      <c r="Q17" s="20"/>
      <c r="R17" s="23"/>
      <c r="S17" s="45"/>
    </row>
    <row r="18" spans="1:19">
      <c r="A18" s="24"/>
      <c r="B18" s="25"/>
      <c r="C18" s="26"/>
      <c r="D18" s="27"/>
      <c r="E18" s="26"/>
      <c r="F18" s="26"/>
      <c r="G18" s="26"/>
      <c r="H18" s="25"/>
      <c r="I18" s="26"/>
      <c r="J18" s="26"/>
      <c r="K18" s="26"/>
      <c r="L18" s="26"/>
      <c r="M18" s="26"/>
      <c r="N18" s="25"/>
      <c r="O18" s="26"/>
      <c r="P18" s="26"/>
      <c r="Q18" s="26"/>
      <c r="R18" s="26"/>
      <c r="S18" s="28"/>
    </row>
    <row r="19" spans="1:19" ht="22.5" customHeight="1">
      <c r="A19" s="72" t="s">
        <v>148</v>
      </c>
      <c r="B19" s="19"/>
      <c r="C19" s="20"/>
      <c r="D19" s="68"/>
      <c r="E19" s="20"/>
      <c r="F19" s="20"/>
      <c r="G19" s="20"/>
      <c r="H19" s="226"/>
      <c r="I19" s="226"/>
      <c r="J19" s="226"/>
      <c r="K19" s="226"/>
      <c r="L19" s="226"/>
      <c r="M19" s="226"/>
      <c r="N19" s="226"/>
      <c r="O19" s="226"/>
      <c r="P19" s="226"/>
      <c r="Q19" s="226"/>
      <c r="R19" s="226"/>
      <c r="S19" s="45"/>
    </row>
    <row r="20" spans="1:19">
      <c r="A20" s="20"/>
      <c r="B20" s="19"/>
      <c r="C20" s="20"/>
      <c r="D20" s="68"/>
      <c r="E20" s="20"/>
      <c r="F20" s="20"/>
      <c r="G20" s="20"/>
      <c r="H20" s="19"/>
      <c r="I20" s="20"/>
      <c r="J20" s="20"/>
      <c r="K20" s="20"/>
      <c r="L20" s="20"/>
      <c r="M20" s="20"/>
      <c r="N20" s="19"/>
      <c r="O20" s="20"/>
      <c r="P20" s="20"/>
      <c r="Q20" s="20"/>
      <c r="R20" s="20"/>
      <c r="S20" s="22"/>
    </row>
    <row r="21" spans="1:19">
      <c r="A21" s="72" t="s">
        <v>149</v>
      </c>
      <c r="B21" s="19"/>
      <c r="C21" s="20"/>
      <c r="D21" s="68"/>
      <c r="E21" s="20"/>
      <c r="F21" s="20"/>
      <c r="G21" s="20"/>
      <c r="H21" s="19"/>
      <c r="I21" s="20"/>
      <c r="J21" s="20"/>
      <c r="K21" s="20"/>
      <c r="L21" s="20"/>
      <c r="M21" s="20"/>
      <c r="N21" s="185"/>
      <c r="O21" s="185"/>
      <c r="P21" s="185"/>
      <c r="Q21" s="185"/>
      <c r="R21" s="185"/>
      <c r="S21" s="45"/>
    </row>
    <row r="22" spans="1:19">
      <c r="A22" s="20"/>
      <c r="B22" s="19"/>
      <c r="C22" s="20"/>
      <c r="D22" s="68"/>
      <c r="E22" s="20"/>
      <c r="F22" s="20"/>
      <c r="G22" s="20"/>
      <c r="H22" s="19"/>
      <c r="I22" s="20"/>
      <c r="J22" s="20"/>
      <c r="K22" s="20"/>
      <c r="L22" s="20"/>
      <c r="M22" s="20"/>
      <c r="N22" s="68"/>
      <c r="O22" s="68"/>
      <c r="P22" s="68"/>
      <c r="Q22" s="68"/>
      <c r="R22" s="68"/>
      <c r="S22" s="45"/>
    </row>
    <row r="23" spans="1:19">
      <c r="A23" s="72" t="s">
        <v>150</v>
      </c>
      <c r="B23" s="19"/>
      <c r="C23" s="20"/>
      <c r="D23" s="68"/>
      <c r="E23" s="20"/>
      <c r="F23" s="20"/>
      <c r="G23" s="20"/>
      <c r="H23" s="19"/>
      <c r="I23" s="184"/>
      <c r="J23" s="184"/>
      <c r="K23" s="184"/>
      <c r="L23" s="184"/>
      <c r="M23" s="20" t="s">
        <v>151</v>
      </c>
      <c r="N23" s="19"/>
      <c r="O23" s="20"/>
      <c r="P23" s="20"/>
      <c r="Q23" s="20"/>
      <c r="R23" s="20"/>
      <c r="S23" s="45"/>
    </row>
    <row r="24" spans="1:19">
      <c r="A24" s="20"/>
      <c r="B24" s="19"/>
      <c r="C24" s="20"/>
      <c r="D24" s="68"/>
      <c r="E24" s="20"/>
      <c r="F24" s="20"/>
      <c r="G24" s="20"/>
      <c r="H24" s="19"/>
      <c r="I24" s="20"/>
      <c r="J24" s="20"/>
      <c r="K24" s="20"/>
      <c r="L24" s="20"/>
      <c r="M24" s="20"/>
      <c r="N24" s="19"/>
      <c r="O24" s="20"/>
      <c r="P24" s="20"/>
      <c r="Q24" s="20"/>
      <c r="R24" s="20"/>
      <c r="S24" s="45"/>
    </row>
    <row r="25" spans="1:19" ht="23.25" customHeight="1">
      <c r="A25" s="93" t="s">
        <v>152</v>
      </c>
      <c r="B25" s="19"/>
      <c r="C25" s="20"/>
      <c r="D25" s="68"/>
      <c r="E25" s="20"/>
      <c r="F25" s="20"/>
      <c r="G25" s="20"/>
      <c r="H25" s="19"/>
      <c r="I25" s="216"/>
      <c r="J25" s="216"/>
      <c r="K25" s="216"/>
      <c r="L25" s="216"/>
      <c r="M25" s="20" t="s">
        <v>158</v>
      </c>
      <c r="N25" s="19"/>
      <c r="O25" s="20"/>
      <c r="P25" s="20"/>
      <c r="Q25" s="20"/>
      <c r="R25" s="20"/>
      <c r="S25" s="45"/>
    </row>
    <row r="26" spans="1:19" ht="18.75" customHeight="1">
      <c r="A26" s="20"/>
      <c r="B26" s="19"/>
      <c r="C26" s="20"/>
      <c r="D26" s="68"/>
      <c r="E26" s="20"/>
      <c r="F26" s="20"/>
      <c r="G26" s="20"/>
      <c r="H26" s="19"/>
      <c r="I26" s="20"/>
      <c r="J26" s="20"/>
      <c r="K26" s="20"/>
      <c r="L26" s="20"/>
      <c r="M26" s="20"/>
      <c r="N26" s="19"/>
      <c r="O26" s="20"/>
      <c r="P26" s="20"/>
      <c r="Q26" s="20"/>
      <c r="R26" s="20"/>
      <c r="S26" s="45"/>
    </row>
    <row r="27" spans="1:19" ht="20.25" customHeight="1" thickBot="1">
      <c r="A27" s="100" t="s">
        <v>249</v>
      </c>
      <c r="B27" s="19"/>
      <c r="C27" s="20"/>
      <c r="D27" s="68"/>
      <c r="E27" s="20"/>
      <c r="F27" s="20"/>
      <c r="G27" s="20"/>
      <c r="H27" s="19"/>
      <c r="I27" s="20"/>
      <c r="J27" s="20"/>
      <c r="K27" s="20"/>
      <c r="L27" s="23"/>
      <c r="M27" s="23"/>
      <c r="N27" s="23"/>
      <c r="O27" s="23"/>
      <c r="P27" s="174"/>
      <c r="Q27" s="174"/>
      <c r="R27" s="20" t="s">
        <v>13</v>
      </c>
      <c r="S27" s="22"/>
    </row>
    <row r="28" spans="1:19">
      <c r="A28" s="24"/>
      <c r="B28" s="25"/>
      <c r="C28" s="26"/>
      <c r="D28" s="27"/>
      <c r="E28" s="26"/>
      <c r="F28" s="26"/>
      <c r="G28" s="26"/>
      <c r="H28" s="25"/>
      <c r="I28" s="26"/>
      <c r="J28" s="26"/>
      <c r="K28" s="26"/>
      <c r="L28" s="26"/>
      <c r="M28" s="26"/>
      <c r="N28" s="25"/>
      <c r="O28" s="26"/>
      <c r="P28" s="26"/>
      <c r="Q28" s="26"/>
      <c r="R28" s="26"/>
      <c r="S28" s="28"/>
    </row>
    <row r="29" spans="1:19">
      <c r="A29" s="18" t="s">
        <v>294</v>
      </c>
      <c r="B29" s="19"/>
      <c r="C29" s="20"/>
      <c r="D29" s="68"/>
      <c r="E29" s="20"/>
      <c r="F29" s="20"/>
      <c r="G29" s="20"/>
      <c r="H29" s="19"/>
      <c r="I29" s="20"/>
      <c r="J29" s="20"/>
      <c r="K29" s="20"/>
      <c r="L29" s="20"/>
      <c r="M29" s="20"/>
      <c r="N29" s="19"/>
      <c r="O29" s="20"/>
      <c r="P29" s="20"/>
      <c r="Q29" s="20"/>
      <c r="R29" s="20"/>
      <c r="S29" s="22"/>
    </row>
    <row r="30" spans="1:19">
      <c r="A30" s="18"/>
      <c r="B30" s="19"/>
      <c r="C30" s="20"/>
      <c r="D30" s="68"/>
      <c r="E30" s="20"/>
      <c r="F30" s="20"/>
      <c r="G30" s="20"/>
      <c r="H30" s="19"/>
      <c r="I30" s="20"/>
      <c r="J30" s="20"/>
      <c r="K30" s="20"/>
      <c r="L30" s="20"/>
      <c r="M30" s="20"/>
      <c r="N30" s="19"/>
      <c r="O30" s="20"/>
      <c r="P30" s="20"/>
      <c r="Q30" s="20"/>
      <c r="R30" s="20"/>
      <c r="S30" s="22"/>
    </row>
    <row r="31" spans="1:19">
      <c r="A31" s="72" t="s">
        <v>188</v>
      </c>
      <c r="B31" s="19"/>
      <c r="C31" s="20"/>
      <c r="D31" s="68"/>
      <c r="E31" s="93" t="s">
        <v>189</v>
      </c>
      <c r="F31" s="20"/>
      <c r="G31" s="20"/>
      <c r="H31" s="19"/>
      <c r="I31" s="20"/>
      <c r="J31" s="20"/>
      <c r="K31" s="20"/>
      <c r="L31" s="93" t="s">
        <v>190</v>
      </c>
      <c r="M31" s="20"/>
      <c r="N31" s="19"/>
      <c r="O31" s="20"/>
      <c r="P31" s="20"/>
      <c r="Q31" s="20"/>
      <c r="R31" s="20"/>
      <c r="S31" s="22"/>
    </row>
    <row r="32" spans="1:19">
      <c r="A32" s="18"/>
      <c r="B32" s="19"/>
      <c r="C32" s="20"/>
      <c r="D32" s="68"/>
      <c r="E32" s="20"/>
      <c r="F32" s="20"/>
      <c r="G32" s="20"/>
      <c r="H32" s="19"/>
      <c r="I32" s="20"/>
      <c r="J32" s="20"/>
      <c r="K32" s="20"/>
      <c r="L32" s="20"/>
      <c r="M32" s="20"/>
      <c r="N32" s="19"/>
      <c r="O32" s="20"/>
      <c r="P32" s="20"/>
      <c r="Q32" s="20"/>
      <c r="R32" s="20"/>
      <c r="S32" s="22"/>
    </row>
    <row r="33" spans="1:19">
      <c r="A33" s="72" t="s">
        <v>191</v>
      </c>
      <c r="B33" s="19"/>
      <c r="C33" s="20"/>
      <c r="D33" s="68"/>
      <c r="E33" s="93" t="s">
        <v>192</v>
      </c>
      <c r="F33" s="20"/>
      <c r="G33" s="20"/>
      <c r="H33" s="19"/>
      <c r="I33" s="20"/>
      <c r="J33" s="20"/>
      <c r="K33" s="20"/>
      <c r="L33" s="93" t="s">
        <v>193</v>
      </c>
      <c r="M33" s="20"/>
      <c r="N33" s="19"/>
      <c r="O33" s="20"/>
      <c r="P33" s="20"/>
      <c r="Q33" s="20"/>
      <c r="R33" s="20"/>
      <c r="S33" s="22"/>
    </row>
    <row r="34" spans="1:19">
      <c r="A34" s="18"/>
      <c r="B34" s="19"/>
      <c r="C34" s="20"/>
      <c r="D34" s="68"/>
      <c r="E34" s="20"/>
      <c r="F34" s="20"/>
      <c r="G34" s="20"/>
      <c r="H34" s="19"/>
      <c r="I34" s="20"/>
      <c r="J34" s="20"/>
      <c r="K34" s="20"/>
      <c r="L34" s="20"/>
      <c r="M34" s="20"/>
      <c r="N34" s="19"/>
      <c r="O34" s="20"/>
      <c r="P34" s="20"/>
      <c r="Q34" s="20"/>
      <c r="R34" s="20"/>
      <c r="S34" s="22"/>
    </row>
    <row r="35" spans="1:19" ht="18.75" customHeight="1">
      <c r="A35" s="72" t="s">
        <v>194</v>
      </c>
      <c r="B35" s="19"/>
      <c r="C35" s="216"/>
      <c r="D35" s="216"/>
      <c r="E35" s="216"/>
      <c r="F35" s="216"/>
      <c r="G35" s="216"/>
      <c r="H35" s="216"/>
      <c r="I35" s="216"/>
      <c r="J35" s="216"/>
      <c r="K35" s="216"/>
      <c r="L35" s="216"/>
      <c r="M35" s="216"/>
      <c r="N35" s="216"/>
      <c r="O35" s="216"/>
      <c r="P35" s="216"/>
      <c r="Q35" s="216"/>
      <c r="R35" s="216"/>
      <c r="S35" s="217"/>
    </row>
    <row r="36" spans="1:19">
      <c r="A36" s="18"/>
      <c r="B36" s="19"/>
      <c r="C36" s="20"/>
      <c r="D36" s="68"/>
      <c r="E36" s="20"/>
      <c r="F36" s="20"/>
      <c r="G36" s="20"/>
      <c r="H36" s="19"/>
      <c r="I36" s="20"/>
      <c r="J36" s="20"/>
      <c r="K36" s="20"/>
      <c r="L36" s="20"/>
      <c r="M36" s="20"/>
      <c r="N36" s="19"/>
      <c r="O36" s="20"/>
      <c r="P36" s="20"/>
      <c r="Q36" s="20"/>
      <c r="R36" s="20"/>
      <c r="S36" s="22"/>
    </row>
    <row r="37" spans="1:19">
      <c r="A37" s="18"/>
      <c r="B37" s="68"/>
      <c r="C37" s="216"/>
      <c r="D37" s="216"/>
      <c r="E37" s="216"/>
      <c r="F37" s="216"/>
      <c r="G37" s="216"/>
      <c r="H37" s="216"/>
      <c r="I37" s="216"/>
      <c r="J37" s="216"/>
      <c r="K37" s="216"/>
      <c r="L37" s="216"/>
      <c r="M37" s="216"/>
      <c r="N37" s="216"/>
      <c r="O37" s="216"/>
      <c r="P37" s="216"/>
      <c r="Q37" s="216"/>
      <c r="R37" s="216"/>
      <c r="S37" s="217"/>
    </row>
    <row r="38" spans="1:19">
      <c r="A38" s="18"/>
      <c r="B38" s="68"/>
      <c r="C38" s="20"/>
      <c r="D38" s="68"/>
      <c r="E38" s="20"/>
      <c r="F38" s="20"/>
      <c r="G38" s="68"/>
      <c r="H38" s="68"/>
      <c r="I38" s="68"/>
      <c r="J38" s="68"/>
      <c r="K38" s="68"/>
      <c r="L38" s="68"/>
      <c r="M38" s="68"/>
      <c r="N38" s="68"/>
      <c r="O38" s="68"/>
      <c r="P38" s="68"/>
      <c r="Q38" s="68"/>
      <c r="R38" s="20"/>
      <c r="S38" s="22"/>
    </row>
    <row r="39" spans="1:19">
      <c r="A39" s="18"/>
      <c r="B39" s="68"/>
      <c r="C39" s="216"/>
      <c r="D39" s="216"/>
      <c r="E39" s="216"/>
      <c r="F39" s="216"/>
      <c r="G39" s="216"/>
      <c r="H39" s="216"/>
      <c r="I39" s="216"/>
      <c r="J39" s="216"/>
      <c r="K39" s="216"/>
      <c r="L39" s="216"/>
      <c r="M39" s="216"/>
      <c r="N39" s="216"/>
      <c r="O39" s="216"/>
      <c r="P39" s="216"/>
      <c r="Q39" s="216"/>
      <c r="R39" s="216"/>
      <c r="S39" s="217"/>
    </row>
    <row r="40" spans="1:19" ht="15.75" thickBot="1">
      <c r="A40" s="18"/>
      <c r="B40" s="68"/>
      <c r="C40" s="20"/>
      <c r="D40" s="68"/>
      <c r="E40" s="20"/>
      <c r="F40" s="20"/>
      <c r="G40" s="68"/>
      <c r="H40" s="68"/>
      <c r="I40" s="68"/>
      <c r="J40" s="68"/>
      <c r="K40" s="68"/>
      <c r="L40" s="68"/>
      <c r="M40" s="68"/>
      <c r="N40" s="68"/>
      <c r="O40" s="68"/>
      <c r="P40" s="68"/>
      <c r="Q40" s="68"/>
      <c r="R40" s="20"/>
      <c r="S40" s="22"/>
    </row>
    <row r="41" spans="1:19" ht="15.75">
      <c r="A41" s="194" t="s">
        <v>296</v>
      </c>
      <c r="B41" s="195"/>
      <c r="C41" s="195"/>
      <c r="D41" s="195"/>
      <c r="E41" s="195"/>
      <c r="F41" s="195"/>
      <c r="G41" s="195"/>
      <c r="H41" s="195"/>
      <c r="I41" s="195"/>
      <c r="J41" s="195"/>
      <c r="K41" s="195"/>
      <c r="L41" s="195"/>
      <c r="M41" s="195"/>
      <c r="N41" s="195"/>
      <c r="O41" s="195"/>
      <c r="P41" s="195"/>
      <c r="Q41" s="195"/>
      <c r="R41" s="195"/>
      <c r="S41" s="196"/>
    </row>
    <row r="42" spans="1:19" ht="21.75" customHeight="1">
      <c r="A42" s="99" t="s">
        <v>297</v>
      </c>
      <c r="B42" s="47"/>
      <c r="C42" s="48"/>
      <c r="D42" s="49"/>
      <c r="E42" s="48"/>
      <c r="F42" s="48"/>
      <c r="G42" s="48"/>
      <c r="H42" s="47"/>
      <c r="I42" s="48"/>
      <c r="J42" s="48"/>
      <c r="K42" s="48"/>
      <c r="L42" s="48"/>
      <c r="M42" s="48"/>
      <c r="N42" s="47"/>
      <c r="O42" s="48"/>
      <c r="P42" s="48"/>
      <c r="Q42" s="48"/>
      <c r="R42" s="48"/>
      <c r="S42" s="50"/>
    </row>
    <row r="43" spans="1:19">
      <c r="A43" s="18"/>
      <c r="B43" s="19"/>
      <c r="C43" s="19"/>
      <c r="D43" s="19"/>
      <c r="E43" s="19"/>
      <c r="F43" s="19"/>
      <c r="G43" s="19"/>
      <c r="H43" s="19"/>
      <c r="I43" s="19"/>
      <c r="J43" s="19"/>
      <c r="K43" s="19"/>
      <c r="L43" s="19"/>
      <c r="M43" s="19"/>
      <c r="N43" s="19"/>
      <c r="O43" s="19"/>
      <c r="P43" s="20"/>
      <c r="Q43" s="20"/>
      <c r="R43" s="20"/>
      <c r="S43" s="22"/>
    </row>
    <row r="44" spans="1:19">
      <c r="A44" s="72" t="s">
        <v>195</v>
      </c>
      <c r="B44" s="86"/>
      <c r="C44" s="19"/>
      <c r="D44" s="19"/>
      <c r="E44" s="19"/>
      <c r="F44" s="19"/>
      <c r="G44" s="19"/>
      <c r="H44" s="98" t="s">
        <v>196</v>
      </c>
      <c r="I44" s="19"/>
      <c r="J44" s="86"/>
      <c r="K44" s="19"/>
      <c r="L44" s="19"/>
      <c r="M44" s="19"/>
      <c r="N44" s="19"/>
      <c r="O44" s="19"/>
      <c r="P44" s="20"/>
      <c r="Q44" s="20"/>
      <c r="R44" s="20"/>
      <c r="S44" s="22"/>
    </row>
    <row r="45" spans="1:19">
      <c r="A45" s="24"/>
      <c r="B45" s="25"/>
      <c r="C45" s="26"/>
      <c r="D45" s="27"/>
      <c r="E45" s="26"/>
      <c r="F45" s="26"/>
      <c r="G45" s="26"/>
      <c r="H45" s="25"/>
      <c r="I45" s="26"/>
      <c r="J45" s="26"/>
      <c r="K45" s="26"/>
      <c r="L45" s="26"/>
      <c r="M45" s="26"/>
      <c r="N45" s="25"/>
      <c r="O45" s="26"/>
      <c r="P45" s="26"/>
      <c r="Q45" s="26"/>
      <c r="R45" s="26"/>
      <c r="S45" s="28"/>
    </row>
    <row r="46" spans="1:19" ht="24.75" customHeight="1">
      <c r="A46" s="72" t="s">
        <v>155</v>
      </c>
      <c r="B46" s="19"/>
      <c r="C46" s="20"/>
      <c r="D46" s="68"/>
      <c r="E46" s="20"/>
      <c r="F46" s="20"/>
      <c r="G46" s="20"/>
      <c r="H46" s="19"/>
      <c r="I46" s="20"/>
      <c r="J46" s="20"/>
      <c r="K46" s="20"/>
      <c r="L46" s="20"/>
      <c r="M46" s="20"/>
      <c r="N46" s="19"/>
      <c r="O46" s="20"/>
      <c r="P46" s="20"/>
      <c r="Q46" s="20"/>
      <c r="R46" s="20"/>
      <c r="S46" s="22"/>
    </row>
    <row r="47" spans="1:19">
      <c r="A47" s="18" t="s">
        <v>156</v>
      </c>
      <c r="B47" s="19"/>
      <c r="C47" s="20"/>
      <c r="D47" s="68"/>
      <c r="E47" s="20"/>
      <c r="F47" s="20"/>
      <c r="G47" s="20"/>
      <c r="H47" s="19"/>
      <c r="I47" s="20"/>
      <c r="J47" s="20"/>
      <c r="K47" s="20"/>
      <c r="L47" s="20"/>
      <c r="M47" s="20"/>
      <c r="N47" s="19"/>
      <c r="O47" s="20"/>
      <c r="P47" s="20"/>
      <c r="Q47" s="20"/>
      <c r="R47" s="20"/>
      <c r="S47" s="22"/>
    </row>
    <row r="48" spans="1:19" ht="15" customHeight="1">
      <c r="A48" s="181" t="s">
        <v>298</v>
      </c>
      <c r="B48" s="182"/>
      <c r="C48" s="182"/>
      <c r="D48" s="182"/>
      <c r="E48" s="182"/>
      <c r="F48" s="182"/>
      <c r="G48" s="182"/>
      <c r="H48" s="182"/>
      <c r="I48" s="182"/>
      <c r="J48" s="182"/>
      <c r="K48" s="182"/>
      <c r="L48" s="182"/>
      <c r="M48" s="182"/>
      <c r="N48" s="182"/>
      <c r="O48" s="182"/>
      <c r="P48" s="182"/>
      <c r="Q48" s="182"/>
      <c r="R48" s="182"/>
      <c r="S48" s="183"/>
    </row>
    <row r="49" spans="1:19">
      <c r="A49" s="181"/>
      <c r="B49" s="182"/>
      <c r="C49" s="182"/>
      <c r="D49" s="182"/>
      <c r="E49" s="182"/>
      <c r="F49" s="182"/>
      <c r="G49" s="182"/>
      <c r="H49" s="182"/>
      <c r="I49" s="182"/>
      <c r="J49" s="182"/>
      <c r="K49" s="182"/>
      <c r="L49" s="182"/>
      <c r="M49" s="182"/>
      <c r="N49" s="182"/>
      <c r="O49" s="182"/>
      <c r="P49" s="182"/>
      <c r="Q49" s="182"/>
      <c r="R49" s="182"/>
      <c r="S49" s="183"/>
    </row>
    <row r="50" spans="1:19">
      <c r="A50" s="181"/>
      <c r="B50" s="182"/>
      <c r="C50" s="182"/>
      <c r="D50" s="182"/>
      <c r="E50" s="182"/>
      <c r="F50" s="182"/>
      <c r="G50" s="182"/>
      <c r="H50" s="182"/>
      <c r="I50" s="182"/>
      <c r="J50" s="182"/>
      <c r="K50" s="182"/>
      <c r="L50" s="182"/>
      <c r="M50" s="182"/>
      <c r="N50" s="182"/>
      <c r="O50" s="182"/>
      <c r="P50" s="182"/>
      <c r="Q50" s="182"/>
      <c r="R50" s="182"/>
      <c r="S50" s="183"/>
    </row>
    <row r="51" spans="1:19">
      <c r="A51" s="181"/>
      <c r="B51" s="182"/>
      <c r="C51" s="182"/>
      <c r="D51" s="182"/>
      <c r="E51" s="182"/>
      <c r="F51" s="182"/>
      <c r="G51" s="182"/>
      <c r="H51" s="182"/>
      <c r="I51" s="182"/>
      <c r="J51" s="182"/>
      <c r="K51" s="182"/>
      <c r="L51" s="182"/>
      <c r="M51" s="182"/>
      <c r="N51" s="182"/>
      <c r="O51" s="182"/>
      <c r="P51" s="182"/>
      <c r="Q51" s="182"/>
      <c r="R51" s="182"/>
      <c r="S51" s="183"/>
    </row>
    <row r="52" spans="1:19">
      <c r="A52" s="72" t="s">
        <v>197</v>
      </c>
      <c r="B52" s="20"/>
      <c r="C52" s="20"/>
      <c r="D52" s="20"/>
      <c r="E52" s="20"/>
      <c r="F52" s="93" t="s">
        <v>201</v>
      </c>
      <c r="G52" s="20"/>
      <c r="H52" s="73" t="s">
        <v>157</v>
      </c>
      <c r="I52" s="20"/>
      <c r="J52" s="11"/>
      <c r="K52" s="20"/>
      <c r="L52" s="216"/>
      <c r="M52" s="216"/>
      <c r="N52" s="216"/>
      <c r="O52" s="20" t="s">
        <v>158</v>
      </c>
      <c r="P52" s="20"/>
      <c r="Q52" s="11"/>
      <c r="R52" s="93" t="s">
        <v>202</v>
      </c>
      <c r="S52" s="22"/>
    </row>
    <row r="53" spans="1:19">
      <c r="A53" s="18"/>
      <c r="B53" s="20"/>
      <c r="C53" s="20"/>
      <c r="D53" s="20"/>
      <c r="E53" s="20"/>
      <c r="F53" s="20"/>
      <c r="G53" s="20"/>
      <c r="H53" s="19"/>
      <c r="I53" s="20"/>
      <c r="J53" s="20"/>
      <c r="K53" s="20"/>
      <c r="L53" s="20"/>
      <c r="M53" s="20"/>
      <c r="N53" s="19"/>
      <c r="O53" s="20"/>
      <c r="P53" s="20"/>
      <c r="Q53" s="20"/>
      <c r="R53" s="20"/>
      <c r="S53" s="22"/>
    </row>
    <row r="54" spans="1:19">
      <c r="A54" s="18" t="s">
        <v>198</v>
      </c>
      <c r="B54" s="20"/>
      <c r="C54" s="20"/>
      <c r="D54" s="20"/>
      <c r="E54" s="20"/>
      <c r="F54" s="20"/>
      <c r="G54" s="20"/>
      <c r="H54" s="19"/>
      <c r="I54" s="20"/>
      <c r="J54" s="20"/>
      <c r="K54" s="20"/>
      <c r="L54" s="20"/>
      <c r="M54" s="20"/>
      <c r="N54" s="19"/>
      <c r="O54" s="20"/>
      <c r="P54" s="20"/>
      <c r="Q54" s="20"/>
      <c r="R54" s="20"/>
      <c r="S54" s="22"/>
    </row>
    <row r="55" spans="1:19">
      <c r="A55" s="18"/>
      <c r="B55" s="20"/>
      <c r="C55" s="20"/>
      <c r="D55" s="20"/>
      <c r="E55" s="20"/>
      <c r="F55" s="20"/>
      <c r="G55" s="20"/>
      <c r="H55" s="19"/>
      <c r="I55" s="20"/>
      <c r="J55" s="20"/>
      <c r="K55" s="20"/>
      <c r="L55" s="20"/>
      <c r="M55" s="20"/>
      <c r="N55" s="19"/>
      <c r="O55" s="20"/>
      <c r="P55" s="20"/>
      <c r="Q55" s="20"/>
      <c r="R55" s="20"/>
      <c r="S55" s="22"/>
    </row>
    <row r="56" spans="1:19">
      <c r="A56" s="18" t="s">
        <v>199</v>
      </c>
      <c r="B56" s="20"/>
      <c r="C56" s="20"/>
      <c r="D56" s="20"/>
      <c r="E56" s="20"/>
      <c r="F56" s="20"/>
      <c r="G56" s="20"/>
      <c r="H56" s="19"/>
      <c r="I56" s="20"/>
      <c r="J56" s="20"/>
      <c r="K56" s="20"/>
      <c r="L56" s="20"/>
      <c r="M56" s="20"/>
      <c r="N56" s="19"/>
      <c r="O56" s="20"/>
      <c r="P56" s="20"/>
      <c r="Q56" s="20"/>
      <c r="R56" s="20"/>
      <c r="S56" s="22"/>
    </row>
    <row r="57" spans="1:19">
      <c r="A57" s="18"/>
      <c r="B57" s="20"/>
      <c r="C57" s="20"/>
      <c r="D57" s="20"/>
      <c r="E57" s="20"/>
      <c r="F57" s="20"/>
      <c r="G57" s="20"/>
      <c r="H57" s="19"/>
      <c r="I57" s="20"/>
      <c r="J57" s="20"/>
      <c r="K57" s="20"/>
      <c r="L57" s="20"/>
      <c r="M57" s="20"/>
      <c r="N57" s="19"/>
      <c r="O57" s="20"/>
      <c r="P57" s="20"/>
      <c r="Q57" s="20"/>
      <c r="R57" s="20"/>
      <c r="S57" s="22"/>
    </row>
    <row r="58" spans="1:19">
      <c r="A58" s="18" t="s">
        <v>200</v>
      </c>
      <c r="B58" s="20"/>
      <c r="C58" s="20"/>
      <c r="D58" s="20"/>
      <c r="E58" s="20"/>
      <c r="F58" s="20"/>
      <c r="G58" s="20"/>
      <c r="H58" s="19"/>
      <c r="I58" s="20"/>
      <c r="J58" s="20"/>
      <c r="K58" s="20"/>
      <c r="L58" s="20"/>
      <c r="M58" s="20"/>
      <c r="N58" s="19"/>
      <c r="O58" s="20"/>
      <c r="P58" s="20"/>
      <c r="Q58" s="20"/>
      <c r="R58" s="20"/>
      <c r="S58" s="22"/>
    </row>
    <row r="59" spans="1:19" ht="15.75" customHeight="1">
      <c r="A59" s="18"/>
      <c r="B59" s="20"/>
      <c r="C59" s="20"/>
      <c r="D59" s="20"/>
      <c r="E59" s="20"/>
      <c r="F59" s="20"/>
      <c r="G59" s="20"/>
      <c r="H59" s="20"/>
      <c r="I59" s="20"/>
      <c r="J59" s="19"/>
      <c r="K59" s="20"/>
      <c r="L59" s="20"/>
      <c r="M59" s="20"/>
      <c r="N59" s="69"/>
      <c r="O59" s="69"/>
      <c r="P59" s="69"/>
      <c r="Q59" s="69"/>
      <c r="R59" s="20"/>
      <c r="S59" s="22"/>
    </row>
    <row r="60" spans="1:19">
      <c r="A60" s="18" t="s">
        <v>207</v>
      </c>
      <c r="B60" s="20"/>
      <c r="C60" s="20"/>
      <c r="D60" s="20"/>
      <c r="E60" s="20"/>
      <c r="F60" s="20"/>
      <c r="G60" s="20"/>
      <c r="H60" s="20"/>
      <c r="I60" s="20"/>
      <c r="J60" s="19"/>
      <c r="K60" s="20"/>
      <c r="L60" s="20"/>
      <c r="M60" s="20"/>
      <c r="N60" s="69"/>
      <c r="O60" s="69"/>
      <c r="P60" s="69"/>
      <c r="Q60" s="69"/>
      <c r="R60" s="20"/>
      <c r="S60" s="22"/>
    </row>
    <row r="61" spans="1:19">
      <c r="A61" s="18"/>
      <c r="B61" s="20"/>
      <c r="C61" s="20"/>
      <c r="D61" s="20"/>
      <c r="E61" s="20"/>
      <c r="F61" s="20"/>
      <c r="G61" s="20"/>
      <c r="H61" s="20"/>
      <c r="I61" s="20"/>
      <c r="J61" s="19"/>
      <c r="K61" s="20"/>
      <c r="L61" s="20"/>
      <c r="M61" s="20"/>
      <c r="N61" s="69"/>
      <c r="O61" s="69"/>
      <c r="P61" s="69"/>
      <c r="Q61" s="69"/>
      <c r="R61" s="20"/>
      <c r="S61" s="22"/>
    </row>
    <row r="62" spans="1:19">
      <c r="A62" s="72" t="s">
        <v>203</v>
      </c>
      <c r="B62" s="20"/>
      <c r="C62" s="20"/>
      <c r="D62" s="20"/>
      <c r="E62" s="20"/>
      <c r="F62" s="93" t="s">
        <v>201</v>
      </c>
      <c r="G62" s="20"/>
      <c r="H62" s="73" t="s">
        <v>157</v>
      </c>
      <c r="I62" s="20"/>
      <c r="J62" s="11"/>
      <c r="K62" s="20"/>
      <c r="L62" s="216"/>
      <c r="M62" s="216"/>
      <c r="N62" s="216"/>
      <c r="O62" s="20" t="s">
        <v>158</v>
      </c>
      <c r="P62" s="20"/>
      <c r="Q62" s="11"/>
      <c r="R62" s="93" t="s">
        <v>202</v>
      </c>
      <c r="S62" s="22"/>
    </row>
    <row r="63" spans="1:19">
      <c r="A63" s="18"/>
      <c r="B63" s="19"/>
      <c r="C63" s="19"/>
      <c r="D63" s="19"/>
      <c r="E63" s="19"/>
      <c r="F63" s="19"/>
      <c r="G63" s="19"/>
      <c r="H63" s="19"/>
      <c r="I63" s="19"/>
      <c r="J63" s="19"/>
      <c r="K63" s="19"/>
      <c r="L63" s="19"/>
      <c r="M63" s="19"/>
      <c r="N63" s="19"/>
      <c r="O63" s="20"/>
      <c r="P63" s="20"/>
      <c r="Q63" s="20"/>
      <c r="R63" s="20"/>
      <c r="S63" s="22"/>
    </row>
    <row r="64" spans="1:19">
      <c r="A64" s="18" t="s">
        <v>198</v>
      </c>
      <c r="B64" s="20"/>
      <c r="C64" s="20"/>
      <c r="D64" s="20"/>
      <c r="E64" s="20"/>
      <c r="F64" s="20"/>
      <c r="G64" s="20"/>
      <c r="H64" s="19"/>
      <c r="I64" s="20"/>
      <c r="J64" s="20"/>
      <c r="K64" s="20"/>
      <c r="L64" s="20"/>
      <c r="M64" s="20"/>
      <c r="N64" s="19"/>
      <c r="O64" s="20"/>
      <c r="P64" s="20"/>
      <c r="Q64" s="20"/>
      <c r="R64" s="20"/>
      <c r="S64" s="22"/>
    </row>
    <row r="65" spans="1:19">
      <c r="A65" s="18"/>
      <c r="B65" s="20"/>
      <c r="C65" s="20"/>
      <c r="D65" s="20"/>
      <c r="E65" s="20"/>
      <c r="F65" s="20"/>
      <c r="G65" s="20"/>
      <c r="H65" s="19"/>
      <c r="I65" s="20"/>
      <c r="J65" s="20"/>
      <c r="K65" s="20"/>
      <c r="L65" s="20"/>
      <c r="M65" s="20"/>
      <c r="N65" s="19"/>
      <c r="O65" s="20"/>
      <c r="P65" s="20"/>
      <c r="Q65" s="20"/>
      <c r="R65" s="20"/>
      <c r="S65" s="22"/>
    </row>
    <row r="66" spans="1:19">
      <c r="A66" s="18" t="s">
        <v>199</v>
      </c>
      <c r="B66" s="20"/>
      <c r="C66" s="20"/>
      <c r="D66" s="20"/>
      <c r="E66" s="20"/>
      <c r="F66" s="20"/>
      <c r="G66" s="20"/>
      <c r="H66" s="19"/>
      <c r="I66" s="20"/>
      <c r="J66" s="20"/>
      <c r="K66" s="20"/>
      <c r="L66" s="20"/>
      <c r="M66" s="20"/>
      <c r="N66" s="19"/>
      <c r="O66" s="20"/>
      <c r="P66" s="20"/>
      <c r="Q66" s="20"/>
      <c r="R66" s="20"/>
      <c r="S66" s="22"/>
    </row>
    <row r="67" spans="1:19">
      <c r="A67" s="18"/>
      <c r="B67" s="20"/>
      <c r="C67" s="20"/>
      <c r="D67" s="20"/>
      <c r="E67" s="20"/>
      <c r="F67" s="20"/>
      <c r="G67" s="20"/>
      <c r="H67" s="19"/>
      <c r="I67" s="20"/>
      <c r="J67" s="20"/>
      <c r="K67" s="20"/>
      <c r="L67" s="20"/>
      <c r="M67" s="20"/>
      <c r="N67" s="19"/>
      <c r="O67" s="20"/>
      <c r="P67" s="20"/>
      <c r="Q67" s="20"/>
      <c r="R67" s="20"/>
      <c r="S67" s="22"/>
    </row>
    <row r="68" spans="1:19">
      <c r="A68" s="18" t="s">
        <v>200</v>
      </c>
      <c r="B68" s="20"/>
      <c r="C68" s="20"/>
      <c r="D68" s="20"/>
      <c r="E68" s="20"/>
      <c r="F68" s="20"/>
      <c r="G68" s="20"/>
      <c r="H68" s="19"/>
      <c r="I68" s="20"/>
      <c r="J68" s="20"/>
      <c r="K68" s="20"/>
      <c r="L68" s="20"/>
      <c r="M68" s="20"/>
      <c r="N68" s="19"/>
      <c r="O68" s="20"/>
      <c r="P68" s="20"/>
      <c r="Q68" s="20"/>
      <c r="R68" s="20"/>
      <c r="S68" s="22"/>
    </row>
    <row r="69" spans="1:19">
      <c r="A69" s="18"/>
      <c r="B69" s="20"/>
      <c r="C69" s="20"/>
      <c r="D69" s="20"/>
      <c r="E69" s="20"/>
      <c r="F69" s="20"/>
      <c r="G69" s="20"/>
      <c r="H69" s="19"/>
      <c r="I69" s="20"/>
      <c r="J69" s="20"/>
      <c r="K69" s="20"/>
      <c r="L69" s="20"/>
      <c r="M69" s="20"/>
      <c r="N69" s="19"/>
      <c r="O69" s="20"/>
      <c r="P69" s="20"/>
      <c r="Q69" s="20"/>
      <c r="R69" s="20"/>
      <c r="S69" s="22"/>
    </row>
    <row r="70" spans="1:19">
      <c r="A70" s="18" t="s">
        <v>207</v>
      </c>
      <c r="B70" s="20"/>
      <c r="C70" s="20"/>
      <c r="D70" s="20"/>
      <c r="E70" s="20"/>
      <c r="F70" s="20"/>
      <c r="G70" s="20"/>
      <c r="H70" s="19"/>
      <c r="I70" s="20"/>
      <c r="J70" s="20"/>
      <c r="K70" s="20"/>
      <c r="L70" s="20"/>
      <c r="M70" s="20"/>
      <c r="N70" s="19"/>
      <c r="O70" s="20"/>
      <c r="P70" s="20"/>
      <c r="Q70" s="20"/>
      <c r="R70" s="20"/>
      <c r="S70" s="22"/>
    </row>
    <row r="71" spans="1:19" ht="15.75" customHeight="1">
      <c r="A71" s="18"/>
      <c r="B71" s="20"/>
      <c r="C71" s="20"/>
      <c r="D71" s="20"/>
      <c r="E71" s="20"/>
      <c r="F71" s="20"/>
      <c r="G71" s="20"/>
      <c r="H71" s="20"/>
      <c r="I71" s="20"/>
      <c r="J71" s="19"/>
      <c r="K71" s="20"/>
      <c r="L71" s="20"/>
      <c r="M71" s="20"/>
      <c r="N71" s="69"/>
      <c r="O71" s="69"/>
      <c r="P71" s="69"/>
      <c r="Q71" s="69"/>
      <c r="R71" s="20"/>
      <c r="S71" s="22"/>
    </row>
    <row r="72" spans="1:19">
      <c r="A72" s="18"/>
      <c r="B72" s="19"/>
      <c r="C72" s="19"/>
      <c r="D72" s="19"/>
      <c r="E72" s="19"/>
      <c r="F72" s="19"/>
      <c r="G72" s="19"/>
      <c r="H72" s="19"/>
      <c r="I72" s="19"/>
      <c r="J72" s="19"/>
      <c r="K72" s="19"/>
      <c r="L72" s="19"/>
      <c r="M72" s="19"/>
      <c r="N72" s="19"/>
      <c r="O72" s="20"/>
      <c r="P72" s="20"/>
      <c r="Q72" s="20"/>
      <c r="R72" s="20"/>
      <c r="S72" s="22"/>
    </row>
    <row r="73" spans="1:19">
      <c r="A73" s="72" t="s">
        <v>331</v>
      </c>
      <c r="B73" s="19"/>
      <c r="C73" s="19"/>
      <c r="D73" s="19"/>
      <c r="E73" s="19"/>
      <c r="F73" s="19"/>
      <c r="G73" s="93" t="s">
        <v>201</v>
      </c>
      <c r="H73" s="20"/>
      <c r="I73" s="20" t="s">
        <v>208</v>
      </c>
      <c r="J73" s="20"/>
      <c r="K73" s="11"/>
      <c r="L73" s="20"/>
      <c r="M73" s="216"/>
      <c r="N73" s="216"/>
      <c r="O73" s="20" t="s">
        <v>158</v>
      </c>
      <c r="Q73" s="20"/>
      <c r="R73" s="93" t="s">
        <v>202</v>
      </c>
      <c r="S73" s="22"/>
    </row>
    <row r="74" spans="1:19">
      <c r="A74" s="18"/>
      <c r="B74" s="19"/>
      <c r="C74" s="19"/>
      <c r="D74" s="19"/>
      <c r="E74" s="19"/>
      <c r="F74" s="19"/>
      <c r="G74" s="19"/>
      <c r="H74" s="19"/>
      <c r="I74" s="19"/>
      <c r="J74" s="19"/>
      <c r="K74" s="19"/>
      <c r="L74" s="19"/>
      <c r="M74" s="19"/>
      <c r="N74" s="19"/>
      <c r="O74" s="20"/>
      <c r="P74" s="20"/>
      <c r="Q74" s="20"/>
      <c r="R74" s="20"/>
      <c r="S74" s="22"/>
    </row>
    <row r="75" spans="1:19">
      <c r="A75" s="18" t="s">
        <v>204</v>
      </c>
      <c r="B75" s="20"/>
      <c r="C75" s="20"/>
      <c r="D75" s="20"/>
      <c r="E75" s="20"/>
      <c r="F75" s="20"/>
      <c r="G75" s="20"/>
      <c r="H75" s="19"/>
      <c r="I75" s="20"/>
      <c r="J75" s="20"/>
      <c r="K75" s="20"/>
      <c r="L75" s="20"/>
      <c r="M75" s="20"/>
      <c r="N75" s="19"/>
      <c r="O75" s="20"/>
      <c r="P75" s="20"/>
      <c r="Q75" s="20"/>
      <c r="R75" s="20"/>
      <c r="S75" s="22"/>
    </row>
    <row r="76" spans="1:19">
      <c r="A76" s="18"/>
      <c r="B76" s="20"/>
      <c r="C76" s="20"/>
      <c r="D76" s="20"/>
      <c r="E76" s="20"/>
      <c r="F76" s="20"/>
      <c r="G76" s="20"/>
      <c r="H76" s="19"/>
      <c r="I76" s="20"/>
      <c r="J76" s="20"/>
      <c r="K76" s="20"/>
      <c r="L76" s="20"/>
      <c r="M76" s="20"/>
      <c r="N76" s="19"/>
      <c r="O76" s="20"/>
      <c r="P76" s="20"/>
      <c r="Q76" s="20"/>
      <c r="R76" s="20"/>
      <c r="S76" s="22"/>
    </row>
    <row r="77" spans="1:19">
      <c r="A77" s="18" t="s">
        <v>205</v>
      </c>
      <c r="B77" s="20"/>
      <c r="C77" s="20"/>
      <c r="D77" s="20"/>
      <c r="E77" s="20"/>
      <c r="F77" s="20"/>
      <c r="G77" s="20"/>
      <c r="H77" s="19"/>
      <c r="I77" s="20"/>
      <c r="J77" s="20"/>
      <c r="K77" s="20"/>
      <c r="L77" s="20"/>
      <c r="M77" s="20"/>
      <c r="N77" s="19"/>
      <c r="O77" s="20"/>
      <c r="P77" s="20"/>
      <c r="Q77" s="20"/>
      <c r="R77" s="20"/>
      <c r="S77" s="22"/>
    </row>
    <row r="78" spans="1:19">
      <c r="A78" s="18"/>
      <c r="B78" s="20"/>
      <c r="C78" s="20"/>
      <c r="D78" s="20"/>
      <c r="E78" s="20"/>
      <c r="F78" s="20"/>
      <c r="G78" s="20"/>
      <c r="H78" s="19"/>
      <c r="I78" s="20"/>
      <c r="J78" s="20"/>
      <c r="K78" s="20"/>
      <c r="L78" s="20"/>
      <c r="M78" s="20"/>
      <c r="N78" s="19"/>
      <c r="O78" s="20"/>
      <c r="P78" s="20"/>
      <c r="Q78" s="20"/>
      <c r="R78" s="20"/>
      <c r="S78" s="22"/>
    </row>
    <row r="79" spans="1:19">
      <c r="A79" s="18" t="s">
        <v>206</v>
      </c>
      <c r="B79" s="20"/>
      <c r="C79" s="20"/>
      <c r="D79" s="20"/>
      <c r="E79" s="20"/>
      <c r="F79" s="20"/>
      <c r="G79" s="20"/>
      <c r="H79" s="19"/>
      <c r="I79" s="20"/>
      <c r="J79" s="20"/>
      <c r="K79" s="20"/>
      <c r="L79" s="20"/>
      <c r="M79" s="20"/>
      <c r="N79" s="19"/>
      <c r="O79" s="20"/>
      <c r="P79" s="20"/>
      <c r="Q79" s="20"/>
      <c r="R79" s="20"/>
      <c r="S79" s="22"/>
    </row>
    <row r="80" spans="1:19">
      <c r="A80" s="18"/>
      <c r="B80" s="20"/>
      <c r="C80" s="20"/>
      <c r="D80" s="20"/>
      <c r="E80" s="20"/>
      <c r="F80" s="20"/>
      <c r="G80" s="20"/>
      <c r="H80" s="20"/>
      <c r="I80" s="20"/>
      <c r="J80" s="20"/>
      <c r="K80" s="20"/>
      <c r="L80" s="20"/>
      <c r="M80" s="20"/>
      <c r="N80" s="19"/>
      <c r="O80" s="20"/>
      <c r="P80" s="20"/>
      <c r="Q80" s="20"/>
      <c r="R80" s="20"/>
      <c r="S80" s="22"/>
    </row>
    <row r="81" spans="1:19">
      <c r="A81" s="72" t="s">
        <v>207</v>
      </c>
      <c r="B81" s="20"/>
      <c r="C81" s="20"/>
      <c r="D81" s="20"/>
      <c r="E81" s="20"/>
      <c r="F81" s="20"/>
      <c r="G81" s="20"/>
      <c r="H81" s="20"/>
      <c r="I81" s="20"/>
      <c r="J81" s="20"/>
      <c r="K81" s="20"/>
      <c r="L81" s="20"/>
      <c r="M81" s="20"/>
      <c r="N81" s="19"/>
      <c r="O81" s="20"/>
      <c r="P81" s="20"/>
      <c r="Q81" s="20"/>
      <c r="R81" s="20"/>
      <c r="S81" s="22"/>
    </row>
    <row r="82" spans="1:19">
      <c r="A82" s="18"/>
      <c r="B82" s="20"/>
      <c r="C82" s="20"/>
      <c r="D82" s="20"/>
      <c r="E82" s="20"/>
      <c r="F82" s="20"/>
      <c r="G82" s="20"/>
      <c r="H82" s="20"/>
      <c r="I82" s="20"/>
      <c r="J82" s="20"/>
      <c r="K82" s="20"/>
      <c r="L82" s="20"/>
      <c r="M82" s="20"/>
      <c r="N82" s="19"/>
      <c r="O82" s="20"/>
      <c r="P82" s="20"/>
      <c r="Q82" s="20"/>
      <c r="R82" s="20"/>
      <c r="S82" s="22"/>
    </row>
    <row r="83" spans="1:19">
      <c r="A83" s="72" t="s">
        <v>332</v>
      </c>
      <c r="B83" s="20"/>
      <c r="C83" s="20"/>
      <c r="D83" s="20"/>
      <c r="E83" s="20"/>
      <c r="F83" s="20"/>
      <c r="G83" s="93" t="s">
        <v>201</v>
      </c>
      <c r="H83" s="85"/>
      <c r="I83" s="20" t="s">
        <v>208</v>
      </c>
      <c r="J83" s="20"/>
      <c r="K83" s="11"/>
      <c r="L83" s="20"/>
      <c r="M83" s="216"/>
      <c r="N83" s="216"/>
      <c r="O83" s="216"/>
      <c r="P83" s="20" t="s">
        <v>158</v>
      </c>
      <c r="Q83" s="20"/>
      <c r="R83" s="88"/>
      <c r="S83" s="97" t="s">
        <v>202</v>
      </c>
    </row>
    <row r="84" spans="1:19">
      <c r="A84" s="18"/>
      <c r="B84" s="20"/>
      <c r="C84" s="20"/>
      <c r="D84" s="20"/>
      <c r="E84" s="20"/>
      <c r="F84" s="20"/>
      <c r="G84" s="20"/>
      <c r="H84" s="20"/>
      <c r="I84" s="20"/>
      <c r="J84" s="19"/>
      <c r="K84" s="20"/>
      <c r="L84" s="20"/>
      <c r="M84" s="20"/>
      <c r="N84" s="19"/>
      <c r="O84" s="19"/>
      <c r="P84" s="19"/>
      <c r="Q84" s="19"/>
      <c r="R84" s="20"/>
      <c r="S84" s="22"/>
    </row>
    <row r="85" spans="1:19">
      <c r="A85" s="72" t="s">
        <v>333</v>
      </c>
      <c r="B85" s="20"/>
      <c r="C85" s="20"/>
      <c r="D85" s="20"/>
      <c r="E85" s="20"/>
      <c r="F85" s="73"/>
      <c r="G85" s="93" t="s">
        <v>201</v>
      </c>
      <c r="H85" s="85"/>
      <c r="I85" s="20" t="s">
        <v>160</v>
      </c>
      <c r="J85" s="20"/>
      <c r="K85" s="11"/>
      <c r="L85" s="20"/>
      <c r="M85" s="216"/>
      <c r="N85" s="216"/>
      <c r="O85" s="216"/>
      <c r="P85" s="20" t="s">
        <v>158</v>
      </c>
      <c r="Q85" s="20"/>
      <c r="R85" s="88"/>
      <c r="S85" s="97" t="s">
        <v>202</v>
      </c>
    </row>
    <row r="86" spans="1:19">
      <c r="A86" s="18"/>
      <c r="B86" s="20"/>
      <c r="C86" s="20"/>
      <c r="D86" s="20"/>
      <c r="E86" s="20"/>
      <c r="F86" s="20"/>
      <c r="G86" s="20"/>
      <c r="H86" s="20"/>
      <c r="I86" s="20"/>
      <c r="J86" s="19"/>
      <c r="K86" s="20"/>
      <c r="L86" s="20"/>
      <c r="M86" s="20"/>
      <c r="N86" s="19"/>
      <c r="O86" s="19"/>
      <c r="P86" s="19"/>
      <c r="Q86" s="19"/>
      <c r="R86" s="20"/>
      <c r="S86" s="22"/>
    </row>
    <row r="87" spans="1:19">
      <c r="A87" s="18" t="s">
        <v>209</v>
      </c>
      <c r="B87" s="20"/>
      <c r="C87" s="20"/>
      <c r="D87" s="216"/>
      <c r="E87" s="216"/>
      <c r="F87" s="216"/>
      <c r="G87" s="216"/>
      <c r="H87" s="216"/>
      <c r="I87" s="216"/>
      <c r="J87" s="216"/>
      <c r="K87" s="216"/>
      <c r="L87" s="216"/>
      <c r="M87" s="216"/>
      <c r="N87" s="216"/>
      <c r="O87" s="216"/>
      <c r="P87" s="216"/>
      <c r="Q87" s="216"/>
      <c r="R87" s="216"/>
      <c r="S87" s="217"/>
    </row>
    <row r="88" spans="1:19">
      <c r="A88" s="18"/>
      <c r="B88" s="19"/>
      <c r="C88" s="20"/>
      <c r="D88" s="68"/>
      <c r="E88" s="20"/>
      <c r="F88" s="20"/>
      <c r="G88" s="20"/>
      <c r="H88" s="19"/>
      <c r="I88" s="19"/>
      <c r="J88" s="20"/>
      <c r="K88" s="20"/>
      <c r="L88" s="20"/>
      <c r="M88" s="20"/>
      <c r="N88" s="19"/>
      <c r="O88" s="20"/>
      <c r="P88" s="20"/>
      <c r="Q88" s="20"/>
      <c r="R88" s="20"/>
      <c r="S88" s="22"/>
    </row>
    <row r="89" spans="1:19">
      <c r="A89" s="76" t="s">
        <v>334</v>
      </c>
      <c r="B89" s="19"/>
      <c r="C89" s="19"/>
      <c r="D89" s="19"/>
      <c r="E89" s="19"/>
      <c r="F89" s="19"/>
      <c r="G89" s="19"/>
      <c r="H89" s="55"/>
      <c r="I89" s="55"/>
      <c r="J89" s="56"/>
      <c r="K89" s="93" t="s">
        <v>201</v>
      </c>
      <c r="L89" s="55"/>
      <c r="M89" s="85"/>
      <c r="N89" s="20"/>
      <c r="O89" s="20"/>
      <c r="P89" s="20"/>
      <c r="Q89" s="93" t="s">
        <v>202</v>
      </c>
      <c r="R89" s="85"/>
      <c r="S89" s="22"/>
    </row>
    <row r="90" spans="1:19">
      <c r="A90" s="54"/>
      <c r="B90" s="19"/>
      <c r="C90" s="19"/>
      <c r="D90" s="19"/>
      <c r="E90" s="19"/>
      <c r="F90" s="19"/>
      <c r="G90" s="19"/>
      <c r="H90" s="19"/>
      <c r="I90" s="19"/>
      <c r="J90" s="55"/>
      <c r="K90" s="55"/>
      <c r="L90" s="20"/>
      <c r="M90" s="20"/>
      <c r="N90" s="19"/>
      <c r="O90" s="20"/>
      <c r="P90" s="20"/>
      <c r="Q90" s="20"/>
      <c r="R90" s="20"/>
      <c r="S90" s="22"/>
    </row>
    <row r="91" spans="1:19">
      <c r="A91" s="76" t="s">
        <v>335</v>
      </c>
      <c r="B91" s="19"/>
      <c r="C91" s="19"/>
      <c r="D91" s="19"/>
      <c r="E91" s="19"/>
      <c r="F91" s="19"/>
      <c r="G91" s="19"/>
      <c r="H91" s="19"/>
      <c r="I91" s="19"/>
      <c r="J91" s="20"/>
      <c r="K91" s="93" t="s">
        <v>201</v>
      </c>
      <c r="L91" s="55"/>
      <c r="M91" s="85"/>
      <c r="N91" s="20"/>
      <c r="O91" s="20"/>
      <c r="P91" s="20"/>
      <c r="Q91" s="93" t="s">
        <v>202</v>
      </c>
      <c r="R91" s="85"/>
      <c r="S91" s="22"/>
    </row>
    <row r="92" spans="1:19">
      <c r="A92" s="54"/>
      <c r="B92" s="19"/>
      <c r="C92" s="19"/>
      <c r="D92" s="19"/>
      <c r="E92" s="19"/>
      <c r="F92" s="19"/>
      <c r="G92" s="19"/>
      <c r="H92" s="19"/>
      <c r="I92" s="19"/>
      <c r="J92" s="20"/>
      <c r="K92" s="20"/>
      <c r="L92" s="20"/>
      <c r="M92" s="20"/>
      <c r="N92" s="19"/>
      <c r="O92" s="20"/>
      <c r="P92" s="20"/>
      <c r="Q92" s="20"/>
      <c r="R92" s="20"/>
      <c r="S92" s="22"/>
    </row>
    <row r="93" spans="1:19">
      <c r="A93" s="76" t="s">
        <v>336</v>
      </c>
      <c r="B93" s="19"/>
      <c r="C93" s="218"/>
      <c r="D93" s="218"/>
      <c r="E93" s="218"/>
      <c r="F93" s="218"/>
      <c r="G93" s="218"/>
      <c r="H93" s="218"/>
      <c r="I93" s="218"/>
      <c r="J93" s="218"/>
      <c r="K93" s="218"/>
      <c r="L93" s="218"/>
      <c r="M93" s="218"/>
      <c r="N93" s="218"/>
      <c r="O93" s="218"/>
      <c r="P93" s="218"/>
      <c r="Q93" s="218"/>
      <c r="R93" s="218"/>
      <c r="S93" s="219"/>
    </row>
    <row r="94" spans="1:19">
      <c r="A94" s="77"/>
      <c r="B94" s="25"/>
      <c r="C94" s="25"/>
      <c r="D94" s="25"/>
      <c r="E94" s="25"/>
      <c r="F94" s="25"/>
      <c r="G94" s="25"/>
      <c r="H94" s="25"/>
      <c r="I94" s="25"/>
      <c r="J94" s="26"/>
      <c r="K94" s="26"/>
      <c r="L94" s="26"/>
      <c r="M94" s="26"/>
      <c r="N94" s="25"/>
      <c r="O94" s="26"/>
      <c r="P94" s="26"/>
      <c r="Q94" s="26"/>
      <c r="R94" s="26"/>
      <c r="S94" s="28"/>
    </row>
    <row r="95" spans="1:19">
      <c r="A95" s="11"/>
      <c r="B95" s="20"/>
      <c r="C95" s="20"/>
      <c r="D95" s="20"/>
      <c r="E95" s="20"/>
      <c r="F95" s="20"/>
      <c r="G95" s="20"/>
      <c r="H95" s="20"/>
      <c r="I95" s="20"/>
      <c r="J95" s="20"/>
      <c r="K95" s="20"/>
      <c r="L95" s="20"/>
      <c r="M95" s="20"/>
      <c r="N95" s="19"/>
      <c r="O95" s="20"/>
      <c r="P95" s="20"/>
      <c r="Q95" s="20"/>
      <c r="R95" s="20"/>
      <c r="S95" s="22"/>
    </row>
    <row r="96" spans="1:19">
      <c r="A96" s="72" t="s">
        <v>161</v>
      </c>
      <c r="B96" s="19"/>
      <c r="C96" s="20"/>
      <c r="D96" s="68"/>
      <c r="E96" s="20"/>
      <c r="F96" s="20"/>
      <c r="G96" s="20"/>
      <c r="H96" s="19"/>
      <c r="I96" s="20"/>
      <c r="J96" s="20"/>
      <c r="K96" s="20"/>
      <c r="L96" s="20"/>
      <c r="M96" s="20"/>
      <c r="N96" s="19"/>
      <c r="O96" s="20"/>
      <c r="P96" s="20"/>
      <c r="Q96" s="20"/>
      <c r="R96" s="20"/>
      <c r="S96" s="22"/>
    </row>
    <row r="97" spans="1:19">
      <c r="A97" s="18"/>
      <c r="B97" s="20"/>
      <c r="C97" s="20"/>
      <c r="D97" s="68"/>
      <c r="E97" s="20"/>
      <c r="F97" s="20"/>
      <c r="G97" s="20"/>
      <c r="H97" s="19"/>
      <c r="I97" s="20"/>
      <c r="J97" s="20"/>
      <c r="K97" s="20"/>
      <c r="L97" s="20"/>
      <c r="M97" s="20"/>
      <c r="N97" s="19"/>
      <c r="O97" s="20"/>
      <c r="P97" s="20"/>
      <c r="Q97" s="20"/>
      <c r="R97" s="20"/>
      <c r="S97" s="22"/>
    </row>
    <row r="98" spans="1:19">
      <c r="A98" s="72" t="s">
        <v>210</v>
      </c>
      <c r="B98" s="20"/>
      <c r="C98" s="20"/>
      <c r="D98" s="68"/>
      <c r="E98" s="20"/>
      <c r="F98" s="20"/>
      <c r="G98" s="85"/>
      <c r="H98" s="19"/>
      <c r="I98" s="20"/>
      <c r="J98" s="20"/>
      <c r="K98" s="20"/>
      <c r="L98" s="20"/>
      <c r="M98" s="20"/>
      <c r="N98" s="19"/>
      <c r="O98" s="20"/>
      <c r="P98" s="20"/>
      <c r="Q98" s="20"/>
      <c r="R98" s="20"/>
      <c r="S98" s="22"/>
    </row>
    <row r="99" spans="1:19">
      <c r="A99" s="18"/>
      <c r="B99" s="20"/>
      <c r="C99" s="20"/>
      <c r="D99" s="68"/>
      <c r="E99" s="20"/>
      <c r="F99" s="20"/>
      <c r="G99" s="20"/>
      <c r="H99" s="19"/>
      <c r="I99" s="20"/>
      <c r="J99" s="20"/>
      <c r="K99" s="20"/>
      <c r="L99" s="20"/>
      <c r="M99" s="20"/>
      <c r="N99" s="19"/>
      <c r="O99" s="20"/>
      <c r="P99" s="20"/>
      <c r="Q99" s="20"/>
      <c r="R99" s="20"/>
      <c r="S99" s="22"/>
    </row>
    <row r="100" spans="1:19">
      <c r="A100" s="72" t="s">
        <v>211</v>
      </c>
      <c r="B100" s="20"/>
      <c r="C100" s="20"/>
      <c r="D100" s="68"/>
      <c r="E100" s="20"/>
      <c r="F100" s="20"/>
      <c r="G100" s="85"/>
      <c r="H100" s="19"/>
      <c r="I100" s="20"/>
      <c r="J100" s="20"/>
      <c r="K100" s="20"/>
      <c r="L100" s="20"/>
      <c r="M100" s="20"/>
      <c r="N100" s="19"/>
      <c r="O100" s="20"/>
      <c r="P100" s="20"/>
      <c r="Q100" s="20"/>
      <c r="R100" s="20"/>
      <c r="S100" s="22"/>
    </row>
    <row r="101" spans="1:19">
      <c r="A101" s="18"/>
      <c r="B101" s="20"/>
      <c r="C101" s="20"/>
      <c r="D101" s="68"/>
      <c r="E101" s="20"/>
      <c r="F101" s="20"/>
      <c r="G101" s="20"/>
      <c r="H101" s="19"/>
      <c r="I101" s="20"/>
      <c r="J101" s="20"/>
      <c r="K101" s="20"/>
      <c r="L101" s="20"/>
      <c r="M101" s="20"/>
      <c r="N101" s="19"/>
      <c r="O101" s="20"/>
      <c r="P101" s="20"/>
      <c r="Q101" s="20"/>
      <c r="R101" s="20"/>
      <c r="S101" s="22"/>
    </row>
    <row r="102" spans="1:19">
      <c r="A102" s="72" t="s">
        <v>212</v>
      </c>
      <c r="B102" s="20"/>
      <c r="C102" s="20"/>
      <c r="D102" s="68"/>
      <c r="E102" s="20"/>
      <c r="F102" s="20"/>
      <c r="G102" s="85"/>
      <c r="H102" s="19"/>
      <c r="I102" s="20"/>
      <c r="J102" s="20"/>
      <c r="K102" s="20"/>
      <c r="L102" s="20"/>
      <c r="M102" s="20"/>
      <c r="N102" s="19"/>
      <c r="O102" s="20"/>
      <c r="P102" s="20"/>
      <c r="Q102" s="20"/>
      <c r="R102" s="20"/>
      <c r="S102" s="22"/>
    </row>
    <row r="103" spans="1:19">
      <c r="A103" s="24"/>
      <c r="B103" s="25"/>
      <c r="C103" s="26"/>
      <c r="D103" s="27"/>
      <c r="E103" s="26"/>
      <c r="F103" s="26"/>
      <c r="G103" s="26"/>
      <c r="H103" s="27"/>
      <c r="I103" s="27"/>
      <c r="J103" s="26"/>
      <c r="K103" s="26"/>
      <c r="L103" s="26"/>
      <c r="M103" s="26"/>
      <c r="N103" s="25"/>
      <c r="O103" s="26"/>
      <c r="P103" s="26"/>
      <c r="Q103" s="26"/>
      <c r="R103" s="26"/>
      <c r="S103" s="28"/>
    </row>
    <row r="104" spans="1:19">
      <c r="A104" s="18"/>
      <c r="B104" s="19"/>
      <c r="C104" s="20"/>
      <c r="D104" s="68"/>
      <c r="E104" s="20"/>
      <c r="F104" s="20"/>
      <c r="G104" s="20"/>
      <c r="H104" s="19"/>
      <c r="I104" s="20"/>
      <c r="J104" s="20"/>
      <c r="K104" s="20"/>
      <c r="L104" s="20"/>
      <c r="M104" s="20"/>
      <c r="N104" s="19"/>
      <c r="O104" s="20"/>
      <c r="P104" s="20"/>
      <c r="Q104" s="20"/>
      <c r="R104" s="20"/>
      <c r="S104" s="22"/>
    </row>
    <row r="105" spans="1:19" ht="27" customHeight="1">
      <c r="A105" s="220" t="s">
        <v>215</v>
      </c>
      <c r="B105" s="221"/>
      <c r="C105" s="221"/>
      <c r="D105" s="221"/>
      <c r="E105" s="221"/>
      <c r="F105" s="221"/>
      <c r="G105" s="221"/>
      <c r="H105" s="221"/>
      <c r="I105" s="221"/>
      <c r="J105" s="221"/>
      <c r="K105" s="221"/>
      <c r="L105" s="221"/>
      <c r="M105" s="221"/>
      <c r="N105" s="221"/>
      <c r="O105" s="221"/>
      <c r="P105" s="221"/>
      <c r="Q105" s="221"/>
      <c r="R105" s="221"/>
      <c r="S105" s="222"/>
    </row>
    <row r="106" spans="1:19">
      <c r="A106" s="223"/>
      <c r="B106" s="224"/>
      <c r="C106" s="224"/>
      <c r="D106" s="224"/>
      <c r="E106" s="224"/>
      <c r="F106" s="224"/>
      <c r="G106" s="224"/>
      <c r="H106" s="224"/>
      <c r="I106" s="224"/>
      <c r="J106" s="224"/>
      <c r="K106" s="224"/>
      <c r="L106" s="224"/>
      <c r="M106" s="224"/>
      <c r="N106" s="224"/>
      <c r="O106" s="224"/>
      <c r="P106" s="224"/>
      <c r="Q106" s="224"/>
      <c r="R106" s="224"/>
      <c r="S106" s="225"/>
    </row>
    <row r="107" spans="1:19">
      <c r="A107" s="59"/>
      <c r="B107" s="60"/>
      <c r="C107" s="60"/>
      <c r="D107" s="60"/>
      <c r="E107" s="60"/>
      <c r="F107" s="60"/>
      <c r="G107" s="60"/>
      <c r="H107" s="60"/>
      <c r="I107" s="60"/>
      <c r="J107" s="60"/>
      <c r="K107" s="60"/>
      <c r="L107" s="60"/>
      <c r="M107" s="60"/>
      <c r="N107" s="60"/>
      <c r="O107" s="60"/>
      <c r="P107" s="60"/>
      <c r="Q107" s="60"/>
      <c r="R107" s="60"/>
      <c r="S107" s="61"/>
    </row>
    <row r="108" spans="1:19">
      <c r="A108" s="76" t="s">
        <v>213</v>
      </c>
      <c r="B108" s="19"/>
      <c r="C108" s="19"/>
      <c r="D108" s="86"/>
      <c r="E108" s="19"/>
      <c r="F108" s="19"/>
      <c r="G108" s="94" t="s">
        <v>196</v>
      </c>
      <c r="H108" s="19"/>
      <c r="I108" s="86"/>
      <c r="J108" s="78"/>
      <c r="K108" s="75"/>
      <c r="L108" s="94" t="s">
        <v>214</v>
      </c>
      <c r="M108" s="19"/>
      <c r="N108" s="19"/>
      <c r="O108" s="19"/>
      <c r="P108" s="19"/>
      <c r="Q108" s="86"/>
      <c r="R108" s="19"/>
      <c r="S108" s="62"/>
    </row>
    <row r="109" spans="1:19" ht="15.75" thickBot="1">
      <c r="A109" s="54"/>
      <c r="B109" s="19"/>
      <c r="C109" s="19"/>
      <c r="D109" s="19"/>
      <c r="E109" s="19"/>
      <c r="F109" s="19"/>
      <c r="G109" s="19"/>
      <c r="H109" s="19"/>
      <c r="I109" s="19"/>
      <c r="J109" s="19"/>
      <c r="K109" s="19"/>
      <c r="L109" s="19"/>
      <c r="M109" s="19"/>
      <c r="N109" s="19"/>
      <c r="O109" s="19"/>
      <c r="P109" s="19"/>
      <c r="Q109" s="19"/>
      <c r="R109" s="19"/>
      <c r="S109" s="62"/>
    </row>
    <row r="110" spans="1:19" ht="27" customHeight="1" thickBot="1">
      <c r="A110" s="178" t="s">
        <v>261</v>
      </c>
      <c r="B110" s="179"/>
      <c r="C110" s="179"/>
      <c r="D110" s="179"/>
      <c r="E110" s="179"/>
      <c r="F110" s="179"/>
      <c r="G110" s="179"/>
      <c r="H110" s="179"/>
      <c r="I110" s="179"/>
      <c r="J110" s="179"/>
      <c r="K110" s="179"/>
      <c r="L110" s="179"/>
      <c r="M110" s="179"/>
      <c r="N110" s="179"/>
      <c r="O110" s="179"/>
      <c r="P110" s="179"/>
      <c r="Q110" s="179"/>
      <c r="R110" s="179"/>
      <c r="S110" s="180"/>
    </row>
    <row r="111" spans="1:19">
      <c r="A111" s="80" t="s">
        <v>163</v>
      </c>
      <c r="B111" s="19"/>
      <c r="C111" s="20"/>
      <c r="D111" s="68"/>
      <c r="E111" s="20"/>
      <c r="F111" s="20"/>
      <c r="G111" s="20"/>
      <c r="H111" s="19"/>
      <c r="I111" s="20"/>
      <c r="J111" s="20"/>
      <c r="K111" s="20"/>
      <c r="L111" s="20"/>
      <c r="M111" s="20"/>
      <c r="N111" s="19"/>
      <c r="O111" s="20"/>
      <c r="P111" s="20"/>
      <c r="Q111" s="20"/>
      <c r="R111" s="20"/>
      <c r="S111" s="22"/>
    </row>
    <row r="112" spans="1:19">
      <c r="A112" s="18"/>
      <c r="B112" s="19"/>
      <c r="C112" s="20"/>
      <c r="D112" s="68"/>
      <c r="E112" s="20"/>
      <c r="F112" s="20"/>
      <c r="G112" s="20"/>
      <c r="H112" s="19"/>
      <c r="I112" s="20"/>
      <c r="J112" s="20"/>
      <c r="K112" s="20"/>
      <c r="L112" s="20"/>
      <c r="M112" s="20"/>
      <c r="N112" s="19"/>
      <c r="O112" s="20"/>
      <c r="P112" s="20"/>
      <c r="Q112" s="20"/>
      <c r="R112" s="20"/>
      <c r="S112" s="22"/>
    </row>
    <row r="113" spans="1:19">
      <c r="A113" s="18"/>
      <c r="B113" s="19"/>
      <c r="C113" s="96" t="s">
        <v>195</v>
      </c>
      <c r="D113" s="81"/>
      <c r="E113" s="87"/>
      <c r="F113" s="73"/>
      <c r="G113" s="73"/>
      <c r="H113" s="75"/>
      <c r="I113" s="73"/>
      <c r="J113" s="96" t="s">
        <v>196</v>
      </c>
      <c r="K113" s="20"/>
      <c r="L113" s="85"/>
      <c r="M113" s="20"/>
      <c r="N113" s="19"/>
      <c r="O113" s="20"/>
      <c r="P113" s="20"/>
      <c r="Q113" s="20"/>
      <c r="R113" s="20"/>
      <c r="S113" s="22"/>
    </row>
    <row r="114" spans="1:19">
      <c r="A114" s="18"/>
      <c r="B114" s="19"/>
      <c r="C114" s="20"/>
      <c r="D114" s="68"/>
      <c r="E114" s="20"/>
      <c r="F114" s="20"/>
      <c r="G114" s="20"/>
      <c r="H114" s="19"/>
      <c r="I114" s="20"/>
      <c r="J114" s="20"/>
      <c r="K114" s="20"/>
      <c r="L114" s="20"/>
      <c r="M114" s="20"/>
      <c r="N114" s="19"/>
      <c r="O114" s="20"/>
      <c r="P114" s="20"/>
      <c r="Q114" s="20"/>
      <c r="R114" s="20"/>
      <c r="S114" s="22"/>
    </row>
    <row r="115" spans="1:19" ht="21" customHeight="1">
      <c r="A115" s="18" t="s">
        <v>216</v>
      </c>
      <c r="B115" s="19"/>
      <c r="C115" s="20"/>
      <c r="D115" s="68"/>
      <c r="E115" s="20"/>
      <c r="F115" s="20"/>
      <c r="G115" s="20"/>
      <c r="H115" s="19"/>
      <c r="I115" s="20"/>
      <c r="J115" s="20"/>
      <c r="K115" s="20"/>
      <c r="L115" s="20"/>
      <c r="M115" s="20"/>
      <c r="N115" s="19"/>
      <c r="O115" s="20"/>
      <c r="P115" s="20"/>
      <c r="Q115" s="20"/>
      <c r="R115" s="20"/>
      <c r="S115" s="22"/>
    </row>
    <row r="116" spans="1:19" ht="16.5" customHeight="1">
      <c r="A116" s="18"/>
      <c r="B116" s="19"/>
      <c r="C116" s="20"/>
      <c r="D116" s="68"/>
      <c r="E116" s="20"/>
      <c r="F116" s="20"/>
      <c r="G116" s="20"/>
      <c r="H116" s="19"/>
      <c r="I116" s="20"/>
      <c r="J116" s="20"/>
      <c r="K116" s="20"/>
      <c r="L116" s="20"/>
      <c r="M116" s="20"/>
      <c r="N116" s="19"/>
      <c r="O116" s="20"/>
      <c r="P116" s="20"/>
      <c r="Q116" s="20"/>
      <c r="R116" s="20"/>
      <c r="S116" s="22"/>
    </row>
    <row r="117" spans="1:19" ht="14.25" customHeight="1">
      <c r="A117" s="72" t="s">
        <v>217</v>
      </c>
      <c r="B117" s="19"/>
      <c r="C117" s="20"/>
      <c r="D117" s="68"/>
      <c r="E117" s="20"/>
      <c r="F117" s="93" t="s">
        <v>322</v>
      </c>
      <c r="G117" s="20"/>
      <c r="H117" s="19"/>
      <c r="I117" s="20"/>
      <c r="J117" s="20"/>
      <c r="K117" s="20"/>
      <c r="L117" s="20"/>
      <c r="M117" s="93" t="s">
        <v>218</v>
      </c>
      <c r="N117" s="19"/>
      <c r="O117" s="20"/>
      <c r="P117" s="20"/>
      <c r="Q117" s="20"/>
      <c r="R117" s="20"/>
      <c r="S117" s="22"/>
    </row>
    <row r="118" spans="1:19" ht="14.25" customHeight="1">
      <c r="A118" s="74"/>
      <c r="B118" s="19"/>
      <c r="C118" s="20"/>
      <c r="D118" s="68"/>
      <c r="E118" s="20"/>
      <c r="F118" s="73"/>
      <c r="G118" s="20"/>
      <c r="H118" s="19"/>
      <c r="I118" s="20"/>
      <c r="J118" s="20"/>
      <c r="K118" s="20"/>
      <c r="L118" s="20"/>
      <c r="M118" s="73"/>
      <c r="N118" s="19"/>
      <c r="O118" s="20"/>
      <c r="P118" s="20"/>
      <c r="Q118" s="20"/>
      <c r="R118" s="20"/>
      <c r="S118" s="22"/>
    </row>
    <row r="119" spans="1:19" ht="14.25" customHeight="1">
      <c r="A119" s="74"/>
      <c r="B119" s="86"/>
      <c r="C119" s="20"/>
      <c r="D119" s="68"/>
      <c r="E119" s="20"/>
      <c r="F119" s="73"/>
      <c r="G119" s="85"/>
      <c r="H119" s="19"/>
      <c r="I119" s="20"/>
      <c r="J119" s="20"/>
      <c r="K119" s="20"/>
      <c r="L119" s="20"/>
      <c r="M119" s="73"/>
      <c r="N119" s="86"/>
      <c r="O119" s="20"/>
      <c r="P119" s="20"/>
      <c r="Q119" s="20"/>
      <c r="R119" s="20"/>
      <c r="S119" s="22"/>
    </row>
    <row r="120" spans="1:19" ht="14.25" customHeight="1">
      <c r="A120" s="18"/>
      <c r="B120" s="19"/>
      <c r="C120" s="20"/>
      <c r="D120" s="68"/>
      <c r="E120" s="20"/>
      <c r="F120" s="20"/>
      <c r="G120" s="20"/>
      <c r="H120" s="19"/>
      <c r="I120" s="20"/>
      <c r="J120" s="20"/>
      <c r="K120" s="20"/>
      <c r="L120" s="20"/>
      <c r="M120" s="20"/>
      <c r="N120" s="19"/>
      <c r="O120" s="20"/>
      <c r="P120" s="20"/>
      <c r="Q120" s="20"/>
      <c r="R120" s="20"/>
      <c r="S120" s="22"/>
    </row>
    <row r="121" spans="1:19" ht="15.75" thickBot="1">
      <c r="A121" s="72" t="s">
        <v>219</v>
      </c>
      <c r="B121" s="19"/>
      <c r="C121" s="20"/>
      <c r="D121" s="68"/>
      <c r="E121" s="20"/>
      <c r="F121" s="20"/>
      <c r="G121" s="20"/>
      <c r="H121" s="174"/>
      <c r="I121" s="174"/>
      <c r="J121" s="174"/>
      <c r="K121" s="174"/>
      <c r="L121" s="20" t="s">
        <v>165</v>
      </c>
      <c r="M121" s="20"/>
      <c r="N121" s="11"/>
      <c r="O121" s="11"/>
      <c r="P121" s="11"/>
      <c r="Q121" s="11"/>
      <c r="R121" s="11"/>
      <c r="S121" s="22"/>
    </row>
    <row r="122" spans="1:19">
      <c r="A122" s="24"/>
      <c r="B122" s="25"/>
      <c r="C122" s="26"/>
      <c r="D122" s="27"/>
      <c r="E122" s="26"/>
      <c r="F122" s="26"/>
      <c r="G122" s="26"/>
      <c r="H122" s="25"/>
      <c r="I122" s="26"/>
      <c r="J122" s="26"/>
      <c r="K122" s="26"/>
      <c r="L122" s="26"/>
      <c r="M122" s="26"/>
      <c r="N122" s="25"/>
      <c r="O122" s="26"/>
      <c r="P122" s="26"/>
      <c r="Q122" s="26"/>
      <c r="R122" s="26"/>
      <c r="S122" s="28"/>
    </row>
    <row r="123" spans="1:19">
      <c r="A123" s="18"/>
      <c r="B123" s="19"/>
      <c r="C123" s="20"/>
      <c r="D123" s="68"/>
      <c r="E123" s="20"/>
      <c r="F123" s="20"/>
      <c r="G123" s="20"/>
      <c r="H123" s="19"/>
      <c r="I123" s="20"/>
      <c r="J123" s="20"/>
      <c r="K123" s="20"/>
      <c r="L123" s="20"/>
      <c r="M123" s="20"/>
      <c r="N123" s="19"/>
      <c r="O123" s="20"/>
      <c r="P123" s="20"/>
      <c r="Q123" s="20"/>
      <c r="R123" s="20"/>
      <c r="S123" s="22"/>
    </row>
    <row r="124" spans="1:19">
      <c r="A124" s="72" t="s">
        <v>166</v>
      </c>
      <c r="B124" s="11"/>
      <c r="C124" s="11"/>
      <c r="D124" s="11"/>
      <c r="E124" s="11"/>
      <c r="F124" s="11"/>
      <c r="G124" s="11"/>
      <c r="H124" s="11"/>
      <c r="I124" s="11"/>
      <c r="J124" s="11"/>
      <c r="K124" s="11"/>
      <c r="L124" s="11"/>
      <c r="M124" s="11"/>
      <c r="N124" s="11"/>
      <c r="O124" s="11"/>
      <c r="P124" s="11"/>
      <c r="Q124" s="11"/>
      <c r="R124" s="11"/>
      <c r="S124" s="22"/>
    </row>
    <row r="125" spans="1:19">
      <c r="A125" s="74"/>
      <c r="B125" s="11"/>
      <c r="C125" s="11"/>
      <c r="D125" s="11"/>
      <c r="E125" s="11"/>
      <c r="F125" s="11"/>
      <c r="G125" s="11"/>
      <c r="H125" s="11"/>
      <c r="I125" s="11"/>
      <c r="J125" s="11"/>
      <c r="K125" s="11"/>
      <c r="L125" s="11"/>
      <c r="M125" s="11"/>
      <c r="N125" s="11"/>
      <c r="O125" s="11"/>
      <c r="P125" s="11"/>
      <c r="Q125" s="11"/>
      <c r="R125" s="11"/>
      <c r="S125" s="22"/>
    </row>
    <row r="126" spans="1:19">
      <c r="A126" s="74"/>
      <c r="B126" s="96" t="s">
        <v>195</v>
      </c>
      <c r="C126" s="81"/>
      <c r="D126" s="73"/>
      <c r="E126" s="73"/>
      <c r="F126" s="73"/>
      <c r="G126" s="75"/>
      <c r="H126" s="73"/>
      <c r="I126" s="96" t="s">
        <v>196</v>
      </c>
      <c r="J126" s="11"/>
      <c r="K126" s="11"/>
      <c r="L126" s="11"/>
      <c r="M126" s="11"/>
      <c r="N126" s="11"/>
      <c r="O126" s="11"/>
      <c r="P126" s="11"/>
      <c r="Q126" s="11"/>
      <c r="R126" s="11"/>
      <c r="S126" s="22"/>
    </row>
    <row r="127" spans="1:19">
      <c r="A127" s="74"/>
      <c r="B127" s="82"/>
      <c r="C127" s="81"/>
      <c r="D127" s="73"/>
      <c r="E127" s="73"/>
      <c r="F127" s="73"/>
      <c r="G127" s="75"/>
      <c r="H127" s="73"/>
      <c r="I127" s="82"/>
      <c r="J127" s="11"/>
      <c r="K127" s="11"/>
      <c r="L127" s="11"/>
      <c r="M127" s="11"/>
      <c r="N127" s="11"/>
      <c r="O127" s="11"/>
      <c r="P127" s="11"/>
      <c r="Q127" s="11"/>
      <c r="R127" s="11"/>
      <c r="S127" s="22"/>
    </row>
    <row r="128" spans="1:19">
      <c r="A128" s="72" t="s">
        <v>220</v>
      </c>
      <c r="B128" s="82"/>
      <c r="C128" s="81"/>
      <c r="D128" s="73"/>
      <c r="E128" s="73"/>
      <c r="F128" s="73"/>
      <c r="G128" s="75"/>
      <c r="H128" s="73"/>
      <c r="I128" s="82"/>
      <c r="J128" s="11"/>
      <c r="K128" s="11"/>
      <c r="L128" s="11"/>
      <c r="M128" s="11"/>
      <c r="N128" s="11"/>
      <c r="O128" s="11"/>
      <c r="P128" s="11"/>
      <c r="Q128" s="11"/>
      <c r="R128" s="11"/>
      <c r="S128" s="22"/>
    </row>
    <row r="129" spans="1:19">
      <c r="A129" s="74"/>
      <c r="B129" s="82"/>
      <c r="C129" s="81"/>
      <c r="D129" s="73"/>
      <c r="E129" s="73"/>
      <c r="F129" s="73"/>
      <c r="G129" s="75"/>
      <c r="H129" s="73"/>
      <c r="I129" s="82"/>
      <c r="J129" s="11"/>
      <c r="K129" s="11"/>
      <c r="L129" s="11"/>
      <c r="M129" s="11"/>
      <c r="N129" s="11"/>
      <c r="O129" s="11"/>
      <c r="P129" s="11"/>
      <c r="Q129" s="11"/>
      <c r="R129" s="11"/>
      <c r="S129" s="22"/>
    </row>
    <row r="130" spans="1:19">
      <c r="A130" s="72" t="s">
        <v>221</v>
      </c>
      <c r="B130" s="82"/>
      <c r="C130" s="81"/>
      <c r="D130" s="73"/>
      <c r="E130" s="73"/>
      <c r="F130" s="73"/>
      <c r="G130" s="75"/>
      <c r="H130" s="73"/>
      <c r="I130" s="82"/>
      <c r="J130" s="11"/>
      <c r="K130" s="88"/>
      <c r="L130" s="11"/>
      <c r="M130" s="11"/>
      <c r="N130" s="11"/>
      <c r="O130" s="11"/>
      <c r="P130" s="11"/>
      <c r="Q130" s="11"/>
      <c r="R130" s="11"/>
      <c r="S130" s="22"/>
    </row>
    <row r="131" spans="1:19">
      <c r="A131" s="74"/>
      <c r="B131" s="82"/>
      <c r="C131" s="81"/>
      <c r="D131" s="73"/>
      <c r="E131" s="73"/>
      <c r="F131" s="73"/>
      <c r="G131" s="75"/>
      <c r="H131" s="73"/>
      <c r="I131" s="82"/>
      <c r="J131" s="11"/>
      <c r="K131" s="11"/>
      <c r="L131" s="11"/>
      <c r="M131" s="11"/>
      <c r="N131" s="11"/>
      <c r="O131" s="11"/>
      <c r="P131" s="11"/>
      <c r="Q131" s="11"/>
      <c r="R131" s="11"/>
      <c r="S131" s="22"/>
    </row>
    <row r="132" spans="1:19">
      <c r="A132" s="72" t="s">
        <v>222</v>
      </c>
      <c r="B132" s="82"/>
      <c r="C132" s="81"/>
      <c r="D132" s="73"/>
      <c r="E132" s="73"/>
      <c r="F132" s="73"/>
      <c r="G132" s="75"/>
      <c r="H132" s="73"/>
      <c r="I132" s="82"/>
      <c r="J132" s="11"/>
      <c r="K132" s="88"/>
      <c r="L132" s="11"/>
      <c r="M132" s="11"/>
      <c r="N132" s="11"/>
      <c r="O132" s="11"/>
      <c r="P132" s="11"/>
      <c r="Q132" s="11"/>
      <c r="R132" s="11"/>
      <c r="S132" s="22"/>
    </row>
    <row r="133" spans="1:19">
      <c r="A133" s="74"/>
      <c r="B133" s="82"/>
      <c r="C133" s="81"/>
      <c r="D133" s="73"/>
      <c r="E133" s="73"/>
      <c r="F133" s="73"/>
      <c r="G133" s="75"/>
      <c r="H133" s="73"/>
      <c r="I133" s="82"/>
      <c r="J133" s="11"/>
      <c r="K133" s="11"/>
      <c r="L133" s="11"/>
      <c r="M133" s="11"/>
      <c r="N133" s="11"/>
      <c r="O133" s="11"/>
      <c r="P133" s="11"/>
      <c r="Q133" s="11"/>
      <c r="R133" s="11"/>
      <c r="S133" s="22"/>
    </row>
    <row r="134" spans="1:19">
      <c r="A134" s="72" t="s">
        <v>223</v>
      </c>
      <c r="B134" s="82"/>
      <c r="C134" s="81"/>
      <c r="D134" s="73"/>
      <c r="E134" s="73"/>
      <c r="F134" s="73"/>
      <c r="G134" s="75"/>
      <c r="H134" s="73"/>
      <c r="I134" s="82"/>
      <c r="J134" s="11"/>
      <c r="K134" s="88"/>
      <c r="L134" s="11"/>
      <c r="M134" s="11"/>
      <c r="N134" s="11"/>
      <c r="O134" s="11"/>
      <c r="P134" s="11"/>
      <c r="Q134" s="11"/>
      <c r="R134" s="11"/>
      <c r="S134" s="22"/>
    </row>
    <row r="135" spans="1:19">
      <c r="A135" s="74"/>
      <c r="B135" s="82"/>
      <c r="C135" s="81"/>
      <c r="D135" s="73"/>
      <c r="E135" s="73"/>
      <c r="F135" s="73"/>
      <c r="G135" s="75"/>
      <c r="H135" s="73"/>
      <c r="I135" s="82"/>
      <c r="J135" s="11"/>
      <c r="K135" s="11"/>
      <c r="L135" s="11"/>
      <c r="M135" s="11"/>
      <c r="N135" s="11"/>
      <c r="O135" s="11"/>
      <c r="P135" s="11"/>
      <c r="Q135" s="11"/>
      <c r="R135" s="11"/>
      <c r="S135" s="22"/>
    </row>
    <row r="136" spans="1:19" ht="15.75" thickBot="1">
      <c r="A136" s="93" t="s">
        <v>323</v>
      </c>
      <c r="B136" s="82"/>
      <c r="C136" s="81"/>
      <c r="D136" s="73"/>
      <c r="E136" s="73"/>
      <c r="F136" s="73"/>
      <c r="G136" s="75"/>
      <c r="H136" s="73"/>
      <c r="I136" s="174"/>
      <c r="J136" s="174"/>
      <c r="K136" s="174"/>
      <c r="L136" s="174"/>
      <c r="M136" s="20" t="s">
        <v>165</v>
      </c>
      <c r="N136" s="11"/>
      <c r="O136" s="11"/>
      <c r="P136" s="11"/>
      <c r="Q136" s="11"/>
      <c r="R136" s="11"/>
      <c r="S136" s="22"/>
    </row>
    <row r="137" spans="1:19" ht="15.75" thickBot="1">
      <c r="A137" s="11"/>
      <c r="B137" s="25"/>
      <c r="C137" s="26"/>
      <c r="D137" s="27"/>
      <c r="E137" s="26"/>
      <c r="F137" s="26"/>
      <c r="G137" s="26"/>
      <c r="H137" s="25"/>
      <c r="I137" s="26"/>
      <c r="J137" s="26"/>
      <c r="K137" s="26"/>
      <c r="L137" s="26"/>
      <c r="M137" s="26"/>
      <c r="N137" s="25"/>
      <c r="O137" s="26"/>
      <c r="P137" s="26"/>
      <c r="Q137" s="26"/>
      <c r="R137" s="26"/>
      <c r="S137" s="28"/>
    </row>
    <row r="138" spans="1:19" ht="20.25" customHeight="1" thickBot="1">
      <c r="A138" s="178" t="s">
        <v>264</v>
      </c>
      <c r="B138" s="179"/>
      <c r="C138" s="179"/>
      <c r="D138" s="179"/>
      <c r="E138" s="179"/>
      <c r="F138" s="179"/>
      <c r="G138" s="179"/>
      <c r="H138" s="179"/>
      <c r="I138" s="179"/>
      <c r="J138" s="179"/>
      <c r="K138" s="179"/>
      <c r="L138" s="179"/>
      <c r="M138" s="179"/>
      <c r="N138" s="179"/>
      <c r="O138" s="179"/>
      <c r="P138" s="179"/>
      <c r="Q138" s="179"/>
      <c r="R138" s="179"/>
      <c r="S138" s="180"/>
    </row>
    <row r="139" spans="1:19">
      <c r="A139" s="18" t="s">
        <v>169</v>
      </c>
      <c r="B139" s="19"/>
      <c r="C139" s="20"/>
      <c r="D139" s="68"/>
      <c r="E139" s="20"/>
      <c r="F139" s="20"/>
      <c r="G139" s="20"/>
      <c r="H139" s="19"/>
      <c r="I139" s="20"/>
      <c r="J139" s="20"/>
      <c r="K139" s="20"/>
      <c r="L139" s="20"/>
      <c r="M139" s="20"/>
      <c r="N139" s="19"/>
      <c r="O139" s="20"/>
      <c r="P139" s="20"/>
      <c r="Q139" s="20"/>
      <c r="R139" s="20"/>
      <c r="S139" s="22"/>
    </row>
    <row r="140" spans="1:19">
      <c r="A140" s="18"/>
      <c r="B140" s="19"/>
      <c r="C140" s="20"/>
      <c r="D140" s="68"/>
      <c r="E140" s="20"/>
      <c r="F140" s="20"/>
      <c r="G140" s="20"/>
      <c r="H140" s="19"/>
      <c r="I140" s="20"/>
      <c r="J140" s="20"/>
      <c r="K140" s="20"/>
      <c r="L140" s="20"/>
      <c r="M140" s="20"/>
      <c r="N140" s="19"/>
      <c r="O140" s="20"/>
      <c r="P140" s="20"/>
      <c r="Q140" s="20"/>
      <c r="R140" s="20"/>
      <c r="S140" s="22"/>
    </row>
    <row r="141" spans="1:19">
      <c r="A141" s="72" t="s">
        <v>324</v>
      </c>
      <c r="B141" s="75"/>
      <c r="C141" s="73"/>
      <c r="D141" s="81"/>
      <c r="E141" s="73"/>
      <c r="G141" s="87"/>
      <c r="H141" s="75"/>
      <c r="I141" s="93" t="s">
        <v>224</v>
      </c>
      <c r="J141" s="73"/>
      <c r="K141" s="73"/>
      <c r="L141" s="73"/>
      <c r="M141" s="20"/>
      <c r="N141" s="86"/>
      <c r="O141" s="20"/>
      <c r="P141" s="20"/>
      <c r="Q141" s="20"/>
      <c r="R141" s="20"/>
      <c r="S141" s="22"/>
    </row>
    <row r="142" spans="1:19">
      <c r="A142" s="74"/>
      <c r="B142" s="75"/>
      <c r="C142" s="73"/>
      <c r="D142" s="81"/>
      <c r="E142" s="73"/>
      <c r="G142" s="73"/>
      <c r="H142" s="75"/>
      <c r="I142" s="73"/>
      <c r="J142" s="73"/>
      <c r="K142" s="73"/>
      <c r="L142" s="73"/>
      <c r="M142" s="20"/>
      <c r="N142" s="19"/>
      <c r="O142" s="20"/>
      <c r="P142" s="20"/>
      <c r="Q142" s="20"/>
      <c r="R142" s="20"/>
      <c r="S142" s="22"/>
    </row>
    <row r="143" spans="1:19">
      <c r="A143" s="72" t="s">
        <v>226</v>
      </c>
      <c r="B143" s="75"/>
      <c r="C143" s="73"/>
      <c r="D143" s="81"/>
      <c r="E143" s="73"/>
      <c r="G143" s="87"/>
      <c r="H143" s="75"/>
      <c r="I143" s="93" t="s">
        <v>225</v>
      </c>
      <c r="J143" s="73"/>
      <c r="K143" s="73"/>
      <c r="L143" s="73"/>
      <c r="M143" s="20"/>
      <c r="N143" s="86"/>
      <c r="O143" s="20"/>
      <c r="P143" s="20"/>
      <c r="Q143" s="20"/>
      <c r="R143" s="20"/>
      <c r="S143" s="22"/>
    </row>
    <row r="144" spans="1:19" ht="15.75" thickBot="1">
      <c r="A144" s="18"/>
      <c r="B144" s="19"/>
      <c r="C144" s="20"/>
      <c r="D144" s="68"/>
      <c r="E144" s="20"/>
      <c r="F144" s="20"/>
      <c r="G144" s="20"/>
      <c r="H144" s="19"/>
      <c r="I144" s="20"/>
      <c r="J144" s="20"/>
      <c r="K144" s="20"/>
      <c r="L144" s="20"/>
      <c r="M144" s="20"/>
      <c r="N144" s="19"/>
      <c r="O144" s="20"/>
      <c r="P144" s="20"/>
      <c r="Q144" s="20"/>
      <c r="R144" s="20"/>
      <c r="S144" s="22"/>
    </row>
    <row r="145" spans="1:19" ht="21.75" customHeight="1">
      <c r="A145" s="194" t="s">
        <v>265</v>
      </c>
      <c r="B145" s="195"/>
      <c r="C145" s="195"/>
      <c r="D145" s="195"/>
      <c r="E145" s="195"/>
      <c r="F145" s="195"/>
      <c r="G145" s="195"/>
      <c r="H145" s="195"/>
      <c r="I145" s="195"/>
      <c r="J145" s="195"/>
      <c r="K145" s="195"/>
      <c r="L145" s="195"/>
      <c r="M145" s="195"/>
      <c r="N145" s="195"/>
      <c r="O145" s="195"/>
      <c r="P145" s="195"/>
      <c r="Q145" s="195"/>
      <c r="R145" s="195"/>
      <c r="S145" s="196"/>
    </row>
    <row r="146" spans="1:19">
      <c r="A146" s="18" t="s">
        <v>170</v>
      </c>
      <c r="B146" s="19"/>
      <c r="C146" s="20"/>
      <c r="D146" s="68"/>
      <c r="E146" s="20"/>
      <c r="F146" s="20"/>
      <c r="G146" s="20"/>
      <c r="H146" s="19"/>
      <c r="I146" s="20"/>
      <c r="J146" s="20"/>
      <c r="K146" s="20"/>
      <c r="L146" s="20"/>
      <c r="M146" s="20"/>
      <c r="N146" s="19"/>
      <c r="O146" s="20"/>
      <c r="P146" s="20"/>
      <c r="Q146" s="20"/>
      <c r="R146" s="20"/>
      <c r="S146" s="22"/>
    </row>
    <row r="147" spans="1:19">
      <c r="A147" s="18" t="s">
        <v>171</v>
      </c>
      <c r="B147" s="19"/>
      <c r="C147" s="20"/>
      <c r="D147" s="68"/>
      <c r="E147" s="20"/>
      <c r="F147" s="20"/>
      <c r="G147" s="20"/>
      <c r="H147" s="19"/>
      <c r="I147" s="20"/>
      <c r="J147" s="20"/>
      <c r="K147" s="20"/>
      <c r="L147" s="20"/>
      <c r="M147" s="20"/>
      <c r="N147" s="19"/>
      <c r="O147" s="20"/>
      <c r="P147" s="20"/>
      <c r="Q147" s="20"/>
      <c r="R147" s="20"/>
      <c r="S147" s="22"/>
    </row>
    <row r="148" spans="1:19">
      <c r="A148" s="18"/>
      <c r="B148" s="19"/>
      <c r="C148" s="20"/>
      <c r="D148" s="68"/>
      <c r="E148" s="20"/>
      <c r="F148" s="20"/>
      <c r="G148" s="20"/>
      <c r="H148" s="19"/>
      <c r="I148" s="20"/>
      <c r="J148" s="20"/>
      <c r="K148" s="20"/>
      <c r="L148" s="20"/>
      <c r="M148" s="20"/>
      <c r="N148" s="19"/>
      <c r="O148" s="20"/>
      <c r="P148" s="20"/>
      <c r="Q148" s="20"/>
      <c r="R148" s="20"/>
      <c r="S148" s="22"/>
    </row>
    <row r="149" spans="1:19">
      <c r="A149" s="72" t="s">
        <v>227</v>
      </c>
      <c r="B149" s="19"/>
      <c r="C149" s="20"/>
      <c r="D149" s="68"/>
      <c r="E149" s="20"/>
      <c r="F149" s="20"/>
      <c r="G149" s="23"/>
      <c r="H149" s="89"/>
      <c r="I149" s="23"/>
      <c r="J149" s="216"/>
      <c r="K149" s="216"/>
      <c r="L149" s="216"/>
      <c r="M149" s="216"/>
      <c r="N149" s="20" t="s">
        <v>228</v>
      </c>
      <c r="O149" s="20"/>
      <c r="P149" s="20"/>
      <c r="Q149" s="20"/>
      <c r="R149" s="20"/>
      <c r="S149" s="22"/>
    </row>
    <row r="150" spans="1:19">
      <c r="A150" s="74"/>
      <c r="B150" s="19"/>
      <c r="C150" s="20"/>
      <c r="D150" s="68"/>
      <c r="E150" s="20"/>
      <c r="F150" s="20"/>
      <c r="G150" s="23"/>
      <c r="H150" s="23"/>
      <c r="I150" s="23"/>
      <c r="J150" s="23"/>
      <c r="K150" s="11"/>
      <c r="L150" s="20"/>
      <c r="M150" s="20"/>
      <c r="N150" s="20"/>
      <c r="O150" s="20"/>
      <c r="P150" s="20"/>
      <c r="Q150" s="20"/>
      <c r="R150" s="20"/>
      <c r="S150" s="22"/>
    </row>
    <row r="151" spans="1:19">
      <c r="A151" s="72" t="s">
        <v>229</v>
      </c>
      <c r="B151" s="19"/>
      <c r="C151" s="20"/>
      <c r="D151" s="68"/>
      <c r="E151" s="20"/>
      <c r="F151" s="20"/>
      <c r="G151" s="23"/>
      <c r="H151" s="89"/>
      <c r="I151" s="23"/>
      <c r="J151" s="216"/>
      <c r="K151" s="216"/>
      <c r="L151" s="216"/>
      <c r="M151" s="216"/>
      <c r="N151" s="20" t="s">
        <v>228</v>
      </c>
      <c r="O151" s="20"/>
      <c r="P151" s="20"/>
      <c r="Q151" s="20"/>
      <c r="R151" s="20"/>
      <c r="S151" s="22"/>
    </row>
    <row r="152" spans="1:19">
      <c r="A152" s="74"/>
      <c r="B152" s="19"/>
      <c r="C152" s="20"/>
      <c r="D152" s="68"/>
      <c r="E152" s="20"/>
      <c r="F152" s="20"/>
      <c r="G152" s="23"/>
      <c r="H152" s="23"/>
      <c r="I152" s="23"/>
      <c r="J152" s="23"/>
      <c r="K152" s="11"/>
      <c r="L152" s="20"/>
      <c r="M152" s="20"/>
      <c r="N152" s="20"/>
      <c r="O152" s="20"/>
      <c r="P152" s="20"/>
      <c r="Q152" s="20"/>
      <c r="R152" s="20"/>
      <c r="S152" s="22"/>
    </row>
    <row r="153" spans="1:19">
      <c r="A153" s="72" t="s">
        <v>230</v>
      </c>
      <c r="B153" s="19"/>
      <c r="C153" s="20"/>
      <c r="D153" s="68"/>
      <c r="E153" s="20"/>
      <c r="F153" s="20"/>
      <c r="G153" s="23"/>
      <c r="H153" s="89"/>
      <c r="I153" s="23"/>
      <c r="J153" s="216"/>
      <c r="K153" s="216"/>
      <c r="L153" s="216"/>
      <c r="M153" s="216"/>
      <c r="N153" s="20" t="s">
        <v>228</v>
      </c>
      <c r="O153" s="20"/>
      <c r="P153" s="20"/>
      <c r="Q153" s="20"/>
      <c r="R153" s="20"/>
      <c r="S153" s="22"/>
    </row>
    <row r="154" spans="1:19">
      <c r="A154" s="74"/>
      <c r="B154" s="19"/>
      <c r="C154" s="20"/>
      <c r="D154" s="68"/>
      <c r="E154" s="20"/>
      <c r="F154" s="20"/>
      <c r="G154" s="23"/>
      <c r="H154" s="23"/>
      <c r="I154" s="23"/>
      <c r="J154" s="23"/>
      <c r="K154" s="11"/>
      <c r="L154" s="20"/>
      <c r="M154" s="20"/>
      <c r="N154" s="20"/>
      <c r="O154" s="20"/>
      <c r="P154" s="20"/>
      <c r="Q154" s="20"/>
      <c r="R154" s="20"/>
      <c r="S154" s="22"/>
    </row>
    <row r="155" spans="1:19">
      <c r="A155" s="72" t="s">
        <v>191</v>
      </c>
      <c r="B155" s="19"/>
      <c r="C155" s="20"/>
      <c r="D155" s="68"/>
      <c r="E155" s="20"/>
      <c r="F155" s="20"/>
      <c r="G155" s="23"/>
      <c r="H155" s="89"/>
      <c r="I155" s="23"/>
      <c r="J155" s="216"/>
      <c r="K155" s="216"/>
      <c r="L155" s="216"/>
      <c r="M155" s="216"/>
      <c r="N155" s="20" t="s">
        <v>228</v>
      </c>
      <c r="O155" s="20"/>
      <c r="P155" s="20"/>
      <c r="Q155" s="20"/>
      <c r="R155" s="20"/>
      <c r="S155" s="22"/>
    </row>
    <row r="156" spans="1:19">
      <c r="A156" s="74"/>
      <c r="B156" s="19"/>
      <c r="C156" s="20"/>
      <c r="D156" s="68"/>
      <c r="E156" s="20"/>
      <c r="F156" s="20"/>
      <c r="G156" s="23"/>
      <c r="H156" s="23"/>
      <c r="I156" s="23"/>
      <c r="J156" s="23"/>
      <c r="K156" s="11"/>
      <c r="L156" s="20"/>
      <c r="M156" s="20"/>
      <c r="N156" s="20"/>
      <c r="O156" s="20"/>
      <c r="P156" s="20"/>
      <c r="Q156" s="20"/>
      <c r="R156" s="20"/>
      <c r="S156" s="22"/>
    </row>
    <row r="157" spans="1:19">
      <c r="A157" s="72" t="s">
        <v>231</v>
      </c>
      <c r="B157" s="19"/>
      <c r="C157" s="20"/>
      <c r="D157" s="68"/>
      <c r="E157" s="20"/>
      <c r="F157" s="20"/>
      <c r="G157" s="23"/>
      <c r="H157" s="89"/>
      <c r="I157" s="23"/>
      <c r="J157" s="216"/>
      <c r="K157" s="216"/>
      <c r="L157" s="216"/>
      <c r="M157" s="216"/>
      <c r="N157" s="20" t="s">
        <v>228</v>
      </c>
      <c r="O157" s="20"/>
      <c r="P157" s="20"/>
      <c r="Q157" s="20"/>
      <c r="R157" s="20"/>
      <c r="S157" s="22"/>
    </row>
    <row r="158" spans="1:19">
      <c r="A158" s="74"/>
      <c r="B158" s="19"/>
      <c r="C158" s="20"/>
      <c r="D158" s="68"/>
      <c r="E158" s="20"/>
      <c r="F158" s="20"/>
      <c r="G158" s="23"/>
      <c r="H158" s="23"/>
      <c r="I158" s="23"/>
      <c r="J158" s="23"/>
      <c r="K158" s="11"/>
      <c r="L158" s="20"/>
      <c r="M158" s="20"/>
      <c r="N158" s="20"/>
      <c r="O158" s="20"/>
      <c r="P158" s="20"/>
      <c r="Q158" s="20"/>
      <c r="R158" s="20"/>
      <c r="S158" s="22"/>
    </row>
    <row r="159" spans="1:19">
      <c r="A159" s="72" t="s">
        <v>232</v>
      </c>
      <c r="B159" s="19"/>
      <c r="C159" s="20"/>
      <c r="D159" s="68"/>
      <c r="E159" s="20"/>
      <c r="F159" s="20"/>
      <c r="G159" s="23"/>
      <c r="H159" s="89"/>
      <c r="I159" s="23"/>
      <c r="J159" s="216"/>
      <c r="K159" s="216"/>
      <c r="L159" s="216"/>
      <c r="M159" s="216"/>
      <c r="N159" s="20" t="s">
        <v>228</v>
      </c>
      <c r="O159" s="20"/>
      <c r="P159" s="20"/>
      <c r="Q159" s="20"/>
      <c r="R159" s="20"/>
      <c r="S159" s="22"/>
    </row>
    <row r="160" spans="1:19">
      <c r="A160" s="74"/>
      <c r="B160" s="19"/>
      <c r="C160" s="20"/>
      <c r="D160" s="68"/>
      <c r="E160" s="20"/>
      <c r="F160" s="20"/>
      <c r="G160" s="23"/>
      <c r="H160" s="23"/>
      <c r="I160" s="23"/>
      <c r="J160" s="23"/>
      <c r="K160" s="11"/>
      <c r="L160" s="20"/>
      <c r="M160" s="20"/>
      <c r="N160" s="20"/>
      <c r="O160" s="20"/>
      <c r="P160" s="20"/>
      <c r="Q160" s="20"/>
      <c r="R160" s="20"/>
      <c r="S160" s="22"/>
    </row>
    <row r="161" spans="1:19">
      <c r="A161" s="72" t="s">
        <v>233</v>
      </c>
      <c r="B161" s="19"/>
      <c r="C161" s="20"/>
      <c r="D161" s="68"/>
      <c r="E161" s="20"/>
      <c r="F161" s="20"/>
      <c r="G161" s="19"/>
      <c r="H161" s="86"/>
      <c r="I161" s="19"/>
      <c r="J161" s="216"/>
      <c r="K161" s="216"/>
      <c r="L161" s="216"/>
      <c r="M161" s="216"/>
      <c r="N161" s="20" t="s">
        <v>228</v>
      </c>
      <c r="O161" s="20"/>
      <c r="P161" s="20"/>
      <c r="Q161" s="20"/>
      <c r="R161" s="20"/>
      <c r="S161" s="22"/>
    </row>
    <row r="162" spans="1:19">
      <c r="A162" s="74"/>
      <c r="B162" s="19"/>
      <c r="C162" s="20"/>
      <c r="D162" s="68"/>
      <c r="E162" s="20"/>
      <c r="F162" s="20"/>
      <c r="G162" s="68"/>
      <c r="H162" s="68"/>
      <c r="I162" s="68"/>
      <c r="J162" s="68"/>
      <c r="K162" s="20"/>
      <c r="L162" s="20"/>
      <c r="M162" s="20"/>
      <c r="N162" s="19"/>
      <c r="O162" s="20"/>
      <c r="P162" s="20"/>
      <c r="Q162" s="20"/>
      <c r="R162" s="20"/>
      <c r="S162" s="22"/>
    </row>
    <row r="163" spans="1:19">
      <c r="A163" s="72" t="s">
        <v>234</v>
      </c>
      <c r="B163" s="19"/>
      <c r="C163" s="20"/>
      <c r="D163" s="68"/>
      <c r="E163" s="20"/>
      <c r="F163" s="20"/>
      <c r="G163" s="68"/>
      <c r="H163" s="68"/>
      <c r="I163" s="68"/>
      <c r="J163" s="68"/>
      <c r="K163" s="20"/>
      <c r="L163" s="20"/>
      <c r="M163" s="85"/>
      <c r="N163" s="19"/>
      <c r="O163" s="20"/>
      <c r="P163" s="20"/>
      <c r="Q163" s="20"/>
      <c r="R163" s="20"/>
      <c r="S163" s="22"/>
    </row>
    <row r="164" spans="1:19">
      <c r="A164" s="18"/>
      <c r="B164" s="19"/>
      <c r="C164" s="20"/>
      <c r="D164" s="68"/>
      <c r="E164" s="20"/>
      <c r="F164" s="20"/>
      <c r="G164" s="68"/>
      <c r="H164" s="68"/>
      <c r="I164" s="68"/>
      <c r="J164" s="68"/>
      <c r="K164" s="20"/>
      <c r="L164" s="20"/>
      <c r="M164" s="20"/>
      <c r="N164" s="19"/>
      <c r="O164" s="20"/>
      <c r="P164" s="20"/>
      <c r="Q164" s="20"/>
      <c r="R164" s="20"/>
      <c r="S164" s="22"/>
    </row>
    <row r="165" spans="1:19">
      <c r="A165" s="18"/>
      <c r="B165" s="19"/>
      <c r="C165" s="20"/>
      <c r="D165" s="68"/>
      <c r="E165" s="20"/>
      <c r="F165" s="20"/>
      <c r="G165" s="20"/>
      <c r="H165" s="19"/>
      <c r="I165" s="20"/>
      <c r="J165" s="20"/>
      <c r="K165" s="20"/>
      <c r="L165" s="19"/>
      <c r="M165" s="20"/>
      <c r="N165" s="20"/>
      <c r="O165" s="20"/>
      <c r="P165" s="23"/>
      <c r="Q165" s="23"/>
      <c r="R165" s="20"/>
      <c r="S165" s="22"/>
    </row>
    <row r="166" spans="1:19" ht="15.75" thickBot="1">
      <c r="A166" s="42"/>
      <c r="B166" s="83"/>
      <c r="C166" s="43"/>
      <c r="D166" s="64"/>
      <c r="E166" s="43"/>
      <c r="F166" s="43"/>
      <c r="G166" s="43"/>
      <c r="H166" s="83"/>
      <c r="I166" s="43"/>
      <c r="J166" s="43"/>
      <c r="K166" s="43"/>
      <c r="L166" s="43"/>
      <c r="M166" s="43"/>
      <c r="N166" s="83"/>
      <c r="O166" s="43"/>
      <c r="P166" s="43"/>
      <c r="Q166" s="43"/>
      <c r="R166" s="43"/>
      <c r="S166" s="44"/>
    </row>
    <row r="167" spans="1:19" ht="16.5" thickBot="1">
      <c r="A167" s="197" t="s">
        <v>268</v>
      </c>
      <c r="B167" s="198"/>
      <c r="C167" s="198"/>
      <c r="D167" s="198"/>
      <c r="E167" s="198"/>
      <c r="F167" s="198"/>
      <c r="G167" s="198"/>
      <c r="H167" s="198"/>
      <c r="I167" s="198"/>
      <c r="J167" s="198"/>
      <c r="K167" s="198"/>
      <c r="L167" s="198"/>
      <c r="M167" s="198"/>
      <c r="N167" s="198"/>
      <c r="O167" s="198"/>
      <c r="P167" s="198"/>
      <c r="Q167" s="198"/>
      <c r="R167" s="198"/>
      <c r="S167" s="199"/>
    </row>
    <row r="168" spans="1:19" ht="30" customHeight="1">
      <c r="A168" s="227" t="s">
        <v>327</v>
      </c>
      <c r="B168" s="228"/>
      <c r="C168" s="228"/>
      <c r="D168" s="228"/>
      <c r="E168" s="228"/>
      <c r="F168" s="228"/>
      <c r="G168" s="228"/>
      <c r="H168" s="228"/>
      <c r="I168" s="228"/>
      <c r="J168" s="228"/>
      <c r="K168" s="228"/>
      <c r="L168" s="228"/>
      <c r="M168" s="228"/>
      <c r="N168" s="228"/>
      <c r="O168" s="20"/>
      <c r="P168" s="20"/>
      <c r="Q168" s="20"/>
      <c r="R168" s="20"/>
      <c r="S168" s="22"/>
    </row>
    <row r="169" spans="1:19">
      <c r="A169" s="113" t="s">
        <v>172</v>
      </c>
      <c r="B169" s="19"/>
      <c r="C169" s="20"/>
      <c r="D169" s="68"/>
      <c r="E169" s="20"/>
      <c r="F169" s="20"/>
      <c r="G169" s="20"/>
      <c r="H169" s="19"/>
      <c r="I169" s="20"/>
      <c r="J169" s="20"/>
      <c r="K169" s="20"/>
      <c r="L169" s="20"/>
      <c r="M169" s="20"/>
      <c r="N169" s="19"/>
      <c r="O169" s="20"/>
      <c r="P169" s="20"/>
      <c r="Q169" s="20"/>
      <c r="R169" s="20"/>
      <c r="S169" s="22"/>
    </row>
    <row r="170" spans="1:19">
      <c r="A170" s="18"/>
      <c r="B170" s="19"/>
      <c r="C170" s="20"/>
      <c r="D170" s="68"/>
      <c r="E170" s="20"/>
      <c r="F170" s="20"/>
      <c r="G170" s="20"/>
      <c r="H170" s="19"/>
      <c r="I170" s="20"/>
      <c r="J170" s="20"/>
      <c r="K170" s="20"/>
      <c r="L170" s="20"/>
      <c r="M170" s="20"/>
      <c r="N170" s="19"/>
      <c r="O170" s="20"/>
      <c r="P170" s="20"/>
      <c r="Q170" s="20"/>
      <c r="R170" s="20"/>
      <c r="S170" s="22"/>
    </row>
    <row r="171" spans="1:19">
      <c r="A171" s="18"/>
      <c r="B171" s="19"/>
      <c r="C171" s="93" t="s">
        <v>195</v>
      </c>
      <c r="D171" s="68"/>
      <c r="E171" s="85"/>
      <c r="F171" s="20"/>
      <c r="G171" s="20"/>
      <c r="H171" s="19"/>
      <c r="I171" s="93" t="s">
        <v>196</v>
      </c>
      <c r="J171" s="20"/>
      <c r="K171" s="85"/>
      <c r="L171" s="20"/>
      <c r="M171" s="20"/>
      <c r="N171" s="19"/>
      <c r="O171" s="20"/>
      <c r="P171" s="20"/>
      <c r="Q171" s="20"/>
      <c r="R171" s="20"/>
      <c r="S171" s="22"/>
    </row>
    <row r="172" spans="1:19" ht="15.75" thickBot="1">
      <c r="A172" s="18"/>
      <c r="B172" s="19"/>
      <c r="C172" s="20"/>
      <c r="D172" s="68"/>
      <c r="E172" s="20"/>
      <c r="F172" s="20"/>
      <c r="G172" s="20"/>
      <c r="H172" s="19"/>
      <c r="I172" s="20"/>
      <c r="J172" s="20"/>
      <c r="K172" s="20"/>
      <c r="L172" s="20"/>
      <c r="M172" s="20"/>
      <c r="N172" s="19"/>
      <c r="O172" s="20"/>
      <c r="P172" s="20"/>
      <c r="Q172" s="20"/>
      <c r="R172" s="20"/>
      <c r="S172" s="22"/>
    </row>
    <row r="173" spans="1:19" ht="32.25" customHeight="1">
      <c r="A173" s="227" t="s">
        <v>328</v>
      </c>
      <c r="B173" s="228"/>
      <c r="C173" s="228"/>
      <c r="D173" s="228"/>
      <c r="E173" s="228"/>
      <c r="F173" s="228"/>
      <c r="G173" s="228"/>
      <c r="H173" s="228"/>
      <c r="I173" s="228"/>
      <c r="J173" s="228"/>
      <c r="K173" s="228"/>
      <c r="L173" s="228"/>
      <c r="M173" s="228"/>
      <c r="N173" s="228"/>
      <c r="O173" s="20"/>
      <c r="P173" s="20"/>
      <c r="Q173" s="20"/>
      <c r="R173" s="20"/>
      <c r="S173" s="22"/>
    </row>
    <row r="174" spans="1:19">
      <c r="A174" s="113" t="s">
        <v>172</v>
      </c>
      <c r="B174" s="19"/>
      <c r="C174" s="20"/>
      <c r="D174" s="68"/>
      <c r="E174" s="20"/>
      <c r="F174" s="20"/>
      <c r="G174" s="20"/>
      <c r="H174" s="19"/>
      <c r="I174" s="20"/>
      <c r="J174" s="20"/>
      <c r="K174" s="20"/>
      <c r="L174" s="20"/>
      <c r="M174" s="20"/>
      <c r="N174" s="19"/>
      <c r="O174" s="20"/>
      <c r="P174" s="20"/>
      <c r="Q174" s="20"/>
      <c r="R174" s="20"/>
      <c r="S174" s="22"/>
    </row>
    <row r="175" spans="1:19">
      <c r="A175" s="18"/>
      <c r="B175" s="19"/>
      <c r="C175" s="20"/>
      <c r="D175" s="68"/>
      <c r="E175" s="20"/>
      <c r="F175" s="20"/>
      <c r="G175" s="20"/>
      <c r="H175" s="19"/>
      <c r="I175" s="20"/>
      <c r="J175" s="20"/>
      <c r="K175" s="20"/>
      <c r="L175" s="20"/>
      <c r="M175" s="20"/>
      <c r="N175" s="19"/>
      <c r="O175" s="20"/>
      <c r="P175" s="20"/>
      <c r="Q175" s="20"/>
      <c r="R175" s="20"/>
      <c r="S175" s="22"/>
    </row>
    <row r="176" spans="1:19">
      <c r="A176" s="18"/>
      <c r="B176" s="19"/>
      <c r="C176" s="93" t="s">
        <v>195</v>
      </c>
      <c r="D176" s="68"/>
      <c r="E176" s="85"/>
      <c r="F176" s="20"/>
      <c r="G176" s="20"/>
      <c r="H176" s="19"/>
      <c r="I176" s="93" t="s">
        <v>196</v>
      </c>
      <c r="J176" s="20"/>
      <c r="K176" s="85"/>
      <c r="L176" s="20"/>
      <c r="M176" s="20"/>
      <c r="N176" s="19"/>
      <c r="O176" s="20"/>
      <c r="P176" s="20"/>
      <c r="Q176" s="20"/>
      <c r="R176" s="20"/>
      <c r="S176" s="22"/>
    </row>
    <row r="177" spans="1:19">
      <c r="A177" s="18"/>
      <c r="B177" s="19"/>
      <c r="C177" s="20"/>
      <c r="D177" s="68"/>
      <c r="E177" s="20"/>
      <c r="F177" s="20"/>
      <c r="G177" s="20"/>
      <c r="H177" s="19"/>
      <c r="I177" s="20"/>
      <c r="J177" s="20"/>
      <c r="K177" s="20"/>
      <c r="L177" s="20"/>
      <c r="M177" s="20"/>
      <c r="N177" s="19"/>
      <c r="O177" s="20"/>
      <c r="P177" s="20"/>
      <c r="Q177" s="20"/>
      <c r="R177" s="20"/>
      <c r="S177" s="22"/>
    </row>
    <row r="178" spans="1:19">
      <c r="A178" s="74" t="s">
        <v>186</v>
      </c>
      <c r="B178" s="19"/>
      <c r="C178" s="20"/>
      <c r="D178" s="68"/>
      <c r="E178" s="20"/>
      <c r="F178" s="20"/>
      <c r="G178" s="20"/>
      <c r="H178" s="19"/>
      <c r="I178" s="20"/>
      <c r="J178" s="20"/>
      <c r="K178" s="20"/>
      <c r="L178" s="20"/>
      <c r="M178" s="20"/>
      <c r="N178" s="19"/>
      <c r="O178" s="20"/>
      <c r="P178" s="20"/>
      <c r="Q178" s="20"/>
      <c r="R178" s="20"/>
      <c r="S178" s="22"/>
    </row>
    <row r="179" spans="1:19">
      <c r="A179" s="113" t="s">
        <v>173</v>
      </c>
      <c r="B179" s="19"/>
      <c r="C179" s="20"/>
      <c r="D179" s="68"/>
      <c r="E179" s="20"/>
      <c r="F179" s="20"/>
      <c r="G179" s="20"/>
      <c r="H179" s="19"/>
      <c r="I179" s="20"/>
      <c r="J179" s="20"/>
      <c r="K179" s="20"/>
      <c r="L179" s="20"/>
      <c r="M179" s="20"/>
      <c r="N179" s="19"/>
      <c r="O179" s="20"/>
      <c r="P179" s="20"/>
      <c r="Q179" s="20"/>
      <c r="R179" s="20"/>
      <c r="S179" s="22"/>
    </row>
    <row r="180" spans="1:19">
      <c r="A180" s="18"/>
      <c r="B180" s="19"/>
      <c r="C180" s="20"/>
      <c r="D180" s="68"/>
      <c r="E180" s="20"/>
      <c r="F180" s="20"/>
      <c r="G180" s="20"/>
      <c r="H180" s="19"/>
      <c r="I180" s="20"/>
      <c r="J180" s="20"/>
      <c r="K180" s="20"/>
      <c r="L180" s="20"/>
      <c r="M180" s="20"/>
      <c r="N180" s="19"/>
      <c r="O180" s="20"/>
      <c r="P180" s="20"/>
      <c r="Q180" s="20"/>
      <c r="R180" s="20"/>
      <c r="S180" s="22"/>
    </row>
    <row r="181" spans="1:19">
      <c r="A181" s="18"/>
      <c r="B181" s="19"/>
      <c r="C181" s="93" t="s">
        <v>195</v>
      </c>
      <c r="D181" s="68"/>
      <c r="E181" s="85"/>
      <c r="F181" s="20"/>
      <c r="G181" s="20"/>
      <c r="H181" s="19"/>
      <c r="I181" s="93" t="s">
        <v>196</v>
      </c>
      <c r="J181" s="20"/>
      <c r="K181" s="85"/>
      <c r="L181" s="20"/>
      <c r="M181" s="20"/>
      <c r="N181" s="19"/>
      <c r="O181" s="20"/>
      <c r="P181" s="20"/>
      <c r="Q181" s="20"/>
      <c r="R181" s="20"/>
      <c r="S181" s="22"/>
    </row>
    <row r="182" spans="1:19">
      <c r="A182" s="18"/>
      <c r="B182" s="19"/>
      <c r="C182" s="20"/>
      <c r="D182" s="68"/>
      <c r="E182" s="20"/>
      <c r="F182" s="20"/>
      <c r="G182" s="20"/>
      <c r="H182" s="19"/>
      <c r="I182" s="20"/>
      <c r="J182" s="20"/>
      <c r="K182" s="20"/>
      <c r="L182" s="20"/>
      <c r="M182" s="20"/>
      <c r="N182" s="19"/>
      <c r="O182" s="20"/>
      <c r="P182" s="20"/>
      <c r="Q182" s="20"/>
      <c r="R182" s="20"/>
      <c r="S182" s="22"/>
    </row>
    <row r="183" spans="1:19">
      <c r="A183" s="74" t="s">
        <v>174</v>
      </c>
      <c r="B183" s="19"/>
      <c r="C183" s="20"/>
      <c r="D183" s="68"/>
      <c r="E183" s="20"/>
      <c r="F183" s="20"/>
      <c r="G183" s="20"/>
      <c r="H183" s="19"/>
      <c r="I183" s="20"/>
      <c r="J183" s="20"/>
      <c r="K183" s="20"/>
      <c r="L183" s="20"/>
      <c r="M183" s="20"/>
      <c r="N183" s="19"/>
      <c r="O183" s="20"/>
      <c r="P183" s="20"/>
      <c r="Q183" s="20"/>
      <c r="R183" s="20"/>
      <c r="S183" s="22"/>
    </row>
    <row r="184" spans="1:19">
      <c r="A184" s="18"/>
      <c r="B184" s="19"/>
      <c r="C184" s="20"/>
      <c r="D184" s="68"/>
      <c r="E184" s="20"/>
      <c r="F184" s="20"/>
      <c r="G184" s="20"/>
      <c r="H184" s="19"/>
      <c r="I184" s="20"/>
      <c r="J184" s="20"/>
      <c r="K184" s="20"/>
      <c r="L184" s="20"/>
      <c r="M184" s="20"/>
      <c r="N184" s="19"/>
      <c r="O184" s="20"/>
      <c r="P184" s="20"/>
      <c r="Q184" s="20"/>
      <c r="R184" s="20"/>
      <c r="S184" s="22"/>
    </row>
    <row r="185" spans="1:19">
      <c r="A185" s="18"/>
      <c r="B185" s="94" t="s">
        <v>235</v>
      </c>
      <c r="C185" s="20"/>
      <c r="D185" s="68"/>
      <c r="E185" s="11"/>
      <c r="F185" s="94" t="s">
        <v>236</v>
      </c>
      <c r="G185" s="20"/>
      <c r="H185" s="19"/>
      <c r="I185" s="11"/>
      <c r="J185" s="20"/>
      <c r="K185" s="94" t="s">
        <v>237</v>
      </c>
      <c r="L185" s="20"/>
      <c r="M185" s="11"/>
      <c r="N185" s="19"/>
      <c r="O185" s="20"/>
      <c r="P185" s="94" t="s">
        <v>238</v>
      </c>
      <c r="Q185" s="20"/>
      <c r="R185" s="20"/>
      <c r="S185" s="22"/>
    </row>
    <row r="186" spans="1:19">
      <c r="A186" s="18"/>
      <c r="B186" s="79"/>
      <c r="C186" s="85"/>
      <c r="D186" s="68"/>
      <c r="E186" s="11"/>
      <c r="F186" s="79"/>
      <c r="G186" s="85"/>
      <c r="H186" s="19"/>
      <c r="I186" s="11"/>
      <c r="J186" s="20"/>
      <c r="K186" s="79"/>
      <c r="L186" s="85"/>
      <c r="M186" s="11"/>
      <c r="N186" s="19"/>
      <c r="O186" s="20"/>
      <c r="P186" s="91"/>
      <c r="Q186" s="20"/>
      <c r="R186" s="20"/>
      <c r="S186" s="22"/>
    </row>
    <row r="187" spans="1:19">
      <c r="A187" s="18"/>
      <c r="B187" s="19"/>
      <c r="C187" s="20"/>
      <c r="D187" s="68"/>
      <c r="E187" s="20"/>
      <c r="F187" s="20"/>
      <c r="G187" s="20"/>
      <c r="H187" s="19"/>
      <c r="I187" s="20"/>
      <c r="J187" s="20"/>
      <c r="K187" s="20"/>
      <c r="L187" s="20"/>
      <c r="M187" s="20"/>
      <c r="N187" s="19"/>
      <c r="O187" s="20"/>
      <c r="P187" s="20"/>
      <c r="Q187" s="20"/>
      <c r="R187" s="20"/>
      <c r="S187" s="22"/>
    </row>
    <row r="188" spans="1:19">
      <c r="A188" s="74" t="s">
        <v>312</v>
      </c>
      <c r="B188" s="19"/>
      <c r="C188" s="20"/>
      <c r="D188" s="68"/>
      <c r="E188" s="20"/>
      <c r="F188" s="20"/>
      <c r="G188" s="20"/>
      <c r="H188" s="19"/>
      <c r="I188" s="20"/>
      <c r="J188" s="20"/>
      <c r="K188" s="20"/>
      <c r="L188" s="20"/>
      <c r="M188" s="20"/>
      <c r="N188" s="19"/>
      <c r="O188" s="20"/>
      <c r="P188" s="20"/>
      <c r="Q188" s="20"/>
      <c r="R188" s="20"/>
      <c r="S188" s="22"/>
    </row>
    <row r="189" spans="1:19">
      <c r="A189" s="84" t="s">
        <v>177</v>
      </c>
      <c r="B189" s="19"/>
      <c r="C189" s="20"/>
      <c r="D189" s="68"/>
      <c r="E189" s="20"/>
      <c r="F189" s="20"/>
      <c r="G189" s="20"/>
      <c r="H189" s="19"/>
      <c r="I189" s="20"/>
      <c r="J189" s="20"/>
      <c r="K189" s="20"/>
      <c r="L189" s="20"/>
      <c r="M189" s="20"/>
      <c r="N189" s="19"/>
      <c r="O189" s="20"/>
      <c r="P189" s="20"/>
      <c r="Q189" s="20"/>
      <c r="R189" s="20"/>
      <c r="S189" s="22"/>
    </row>
    <row r="190" spans="1:19">
      <c r="A190" s="18"/>
      <c r="B190" s="19"/>
      <c r="C190" s="20"/>
      <c r="D190" s="68"/>
      <c r="E190" s="20"/>
      <c r="F190" s="20"/>
      <c r="G190" s="20"/>
      <c r="H190" s="19"/>
      <c r="I190" s="20"/>
      <c r="J190" s="20"/>
      <c r="K190" s="20"/>
      <c r="L190" s="20"/>
      <c r="M190" s="20"/>
      <c r="N190" s="19"/>
      <c r="O190" s="20"/>
      <c r="P190" s="20"/>
      <c r="Q190" s="20"/>
      <c r="R190" s="20"/>
      <c r="S190" s="22"/>
    </row>
    <row r="191" spans="1:19" ht="15.75" thickBot="1">
      <c r="A191" s="18"/>
      <c r="B191" s="174"/>
      <c r="C191" s="174"/>
      <c r="D191" s="174"/>
      <c r="E191" s="174"/>
      <c r="F191" s="20" t="s">
        <v>176</v>
      </c>
      <c r="H191" s="19"/>
      <c r="I191" s="93" t="s">
        <v>239</v>
      </c>
      <c r="J191" s="20"/>
      <c r="K191" s="20"/>
      <c r="L191" s="85"/>
      <c r="M191" s="20"/>
      <c r="N191" s="19"/>
      <c r="O191" s="20"/>
      <c r="P191" s="20"/>
      <c r="Q191" s="20"/>
      <c r="R191" s="20"/>
      <c r="S191" s="22"/>
    </row>
    <row r="192" spans="1:19" ht="15.75" thickBot="1">
      <c r="A192" s="18"/>
      <c r="B192" s="64"/>
      <c r="C192" s="64"/>
      <c r="D192" s="64"/>
      <c r="E192" s="64"/>
      <c r="F192" s="20"/>
      <c r="H192" s="19"/>
      <c r="I192" s="20"/>
      <c r="J192" s="20"/>
      <c r="K192" s="20"/>
      <c r="L192" s="20"/>
      <c r="M192" s="20"/>
      <c r="N192" s="19"/>
      <c r="O192" s="20"/>
      <c r="P192" s="20"/>
      <c r="Q192" s="20"/>
      <c r="R192" s="20"/>
      <c r="S192" s="22"/>
    </row>
    <row r="193" spans="1:19" ht="16.5" thickBot="1">
      <c r="A193" s="178" t="s">
        <v>270</v>
      </c>
      <c r="B193" s="179"/>
      <c r="C193" s="179"/>
      <c r="D193" s="179"/>
      <c r="E193" s="179"/>
      <c r="F193" s="179"/>
      <c r="G193" s="179"/>
      <c r="H193" s="179"/>
      <c r="I193" s="179"/>
      <c r="J193" s="179"/>
      <c r="K193" s="179"/>
      <c r="L193" s="179"/>
      <c r="M193" s="179"/>
      <c r="N193" s="179"/>
      <c r="O193" s="179"/>
      <c r="P193" s="179"/>
      <c r="Q193" s="179"/>
      <c r="R193" s="179"/>
      <c r="S193" s="180"/>
    </row>
    <row r="194" spans="1:19" ht="15.75">
      <c r="A194" s="74" t="s">
        <v>178</v>
      </c>
      <c r="B194" s="33"/>
      <c r="C194" s="33"/>
      <c r="D194" s="33"/>
      <c r="E194" s="33"/>
      <c r="F194" s="33"/>
      <c r="G194" s="33"/>
      <c r="H194" s="33"/>
      <c r="I194" s="33"/>
      <c r="J194" s="33"/>
      <c r="K194" s="33"/>
      <c r="L194" s="33"/>
      <c r="M194" s="33"/>
      <c r="N194" s="33"/>
      <c r="O194" s="33"/>
      <c r="P194" s="33"/>
      <c r="Q194" s="33"/>
      <c r="R194" s="33"/>
      <c r="S194" s="34"/>
    </row>
    <row r="195" spans="1:19" ht="15.75">
      <c r="A195" s="18"/>
      <c r="B195" s="33"/>
      <c r="C195" s="33"/>
      <c r="D195" s="33"/>
      <c r="E195" s="33"/>
      <c r="F195" s="33"/>
      <c r="G195" s="33"/>
      <c r="H195" s="33"/>
      <c r="I195" s="33"/>
      <c r="J195" s="33"/>
      <c r="K195" s="33"/>
      <c r="L195" s="33"/>
      <c r="M195" s="33"/>
      <c r="N195" s="33"/>
      <c r="O195" s="33"/>
      <c r="P195" s="33"/>
      <c r="Q195" s="33"/>
      <c r="R195" s="33"/>
      <c r="S195" s="34"/>
    </row>
    <row r="196" spans="1:19" ht="15.75">
      <c r="A196" s="71"/>
      <c r="B196" s="33" t="s">
        <v>240</v>
      </c>
      <c r="C196" s="33"/>
      <c r="D196" s="33"/>
      <c r="E196" s="33"/>
      <c r="F196" s="88"/>
      <c r="G196" s="33"/>
      <c r="H196" s="11"/>
      <c r="I196" s="33"/>
      <c r="J196" s="33"/>
      <c r="K196" s="95" t="s">
        <v>241</v>
      </c>
      <c r="L196" s="33"/>
      <c r="M196" s="33"/>
      <c r="N196" s="33"/>
      <c r="O196" s="33"/>
      <c r="P196" s="33"/>
      <c r="Q196" s="33"/>
      <c r="R196" s="92"/>
      <c r="S196" s="34"/>
    </row>
    <row r="197" spans="1:19" ht="15.75">
      <c r="A197" s="18"/>
      <c r="B197" s="33"/>
      <c r="C197" s="33"/>
      <c r="D197" s="33"/>
      <c r="E197" s="33"/>
      <c r="F197" s="11"/>
      <c r="G197" s="33"/>
      <c r="H197" s="33"/>
      <c r="I197" s="33"/>
      <c r="J197" s="33"/>
      <c r="K197" s="33"/>
      <c r="L197" s="33"/>
      <c r="M197" s="33"/>
      <c r="N197" s="33"/>
      <c r="O197" s="33"/>
      <c r="P197" s="33"/>
      <c r="Q197" s="33"/>
      <c r="R197" s="33"/>
      <c r="S197" s="34"/>
    </row>
    <row r="198" spans="1:19" ht="15.75">
      <c r="A198" s="95" t="s">
        <v>242</v>
      </c>
      <c r="B198" s="33"/>
      <c r="C198" s="33"/>
      <c r="D198" s="33"/>
      <c r="E198" s="33"/>
      <c r="F198" s="88"/>
      <c r="G198" s="33"/>
      <c r="H198" s="33"/>
      <c r="I198" s="33"/>
      <c r="J198" s="33"/>
      <c r="K198" s="95" t="s">
        <v>225</v>
      </c>
      <c r="L198" s="33"/>
      <c r="M198" s="33"/>
      <c r="N198" s="33"/>
      <c r="O198" s="33"/>
      <c r="P198" s="33"/>
      <c r="Q198" s="33"/>
      <c r="R198" s="92"/>
      <c r="S198" s="34"/>
    </row>
    <row r="199" spans="1:19" ht="15.75" thickBot="1">
      <c r="A199" s="18"/>
      <c r="B199" s="19"/>
      <c r="C199" s="20"/>
      <c r="D199" s="68"/>
      <c r="E199" s="20"/>
      <c r="F199" s="20"/>
      <c r="G199" s="20"/>
      <c r="H199" s="19"/>
      <c r="I199" s="20"/>
      <c r="J199" s="20"/>
      <c r="K199" s="20"/>
      <c r="L199" s="20"/>
      <c r="M199" s="20"/>
      <c r="N199" s="19"/>
      <c r="O199" s="20"/>
      <c r="P199" s="20"/>
      <c r="Q199" s="20"/>
      <c r="R199" s="20"/>
      <c r="S199" s="22"/>
    </row>
    <row r="200" spans="1:19" ht="16.5" thickBot="1">
      <c r="A200" s="178" t="s">
        <v>272</v>
      </c>
      <c r="B200" s="179"/>
      <c r="C200" s="179"/>
      <c r="D200" s="179"/>
      <c r="E200" s="179"/>
      <c r="F200" s="179"/>
      <c r="G200" s="179"/>
      <c r="H200" s="179"/>
      <c r="I200" s="179"/>
      <c r="J200" s="179"/>
      <c r="K200" s="179"/>
      <c r="L200" s="179"/>
      <c r="M200" s="179"/>
      <c r="N200" s="179"/>
      <c r="O200" s="179"/>
      <c r="P200" s="179"/>
      <c r="Q200" s="179"/>
      <c r="R200" s="179"/>
      <c r="S200" s="180"/>
    </row>
    <row r="201" spans="1:19">
      <c r="A201" s="74" t="s">
        <v>179</v>
      </c>
      <c r="B201" s="19"/>
      <c r="C201" s="20"/>
      <c r="D201" s="68"/>
      <c r="E201" s="20"/>
      <c r="F201" s="20"/>
      <c r="G201" s="20"/>
      <c r="H201" s="19"/>
      <c r="I201" s="20"/>
      <c r="J201" s="20"/>
      <c r="K201" s="20"/>
      <c r="L201" s="20"/>
      <c r="M201" s="20"/>
      <c r="N201" s="19"/>
      <c r="O201" s="20"/>
      <c r="P201" s="20"/>
      <c r="Q201" s="20"/>
      <c r="R201" s="20"/>
      <c r="S201" s="22"/>
    </row>
    <row r="202" spans="1:19">
      <c r="A202" s="18" t="s">
        <v>180</v>
      </c>
      <c r="B202" s="19"/>
      <c r="C202" s="20"/>
      <c r="D202" s="68"/>
      <c r="E202" s="20"/>
      <c r="F202" s="20"/>
      <c r="G202" s="20"/>
      <c r="H202" s="19"/>
      <c r="I202" s="20"/>
      <c r="J202" s="20"/>
      <c r="K202" s="20"/>
      <c r="L202" s="20"/>
      <c r="M202" s="20"/>
      <c r="N202" s="19"/>
      <c r="O202" s="20"/>
      <c r="P202" s="20"/>
      <c r="Q202" s="20"/>
      <c r="R202" s="20"/>
      <c r="S202" s="22"/>
    </row>
    <row r="203" spans="1:19">
      <c r="A203" s="18"/>
      <c r="B203" s="19"/>
      <c r="C203" s="20"/>
      <c r="D203" s="68"/>
      <c r="E203" s="20"/>
      <c r="F203" s="20"/>
      <c r="G203" s="20"/>
      <c r="H203" s="19"/>
      <c r="I203" s="20"/>
      <c r="J203" s="20"/>
      <c r="K203" s="20"/>
      <c r="L203" s="20"/>
      <c r="M203" s="20"/>
      <c r="N203" s="19"/>
      <c r="O203" s="20"/>
      <c r="P203" s="20"/>
      <c r="Q203" s="20"/>
      <c r="R203" s="20"/>
      <c r="S203" s="22"/>
    </row>
    <row r="204" spans="1:19">
      <c r="A204" s="18"/>
      <c r="B204" s="19"/>
      <c r="C204" s="93" t="s">
        <v>195</v>
      </c>
      <c r="D204" s="68"/>
      <c r="E204" s="85"/>
      <c r="F204" s="20"/>
      <c r="G204" s="20"/>
      <c r="H204" s="19"/>
      <c r="I204" s="93" t="s">
        <v>196</v>
      </c>
      <c r="J204" s="20"/>
      <c r="K204" s="85"/>
      <c r="L204" s="20"/>
      <c r="M204" s="20"/>
      <c r="N204" s="19"/>
      <c r="O204" s="20"/>
      <c r="P204" s="20"/>
      <c r="Q204" s="20"/>
      <c r="R204" s="20"/>
      <c r="S204" s="22"/>
    </row>
    <row r="205" spans="1:19">
      <c r="A205" s="18"/>
      <c r="B205" s="19"/>
      <c r="C205" s="20"/>
      <c r="D205" s="68"/>
      <c r="E205" s="20"/>
      <c r="F205" s="20"/>
      <c r="G205" s="20"/>
      <c r="H205" s="19"/>
      <c r="I205" s="20"/>
      <c r="J205" s="20"/>
      <c r="K205" s="20"/>
      <c r="L205" s="20"/>
      <c r="M205" s="20"/>
      <c r="N205" s="19"/>
      <c r="O205" s="20"/>
      <c r="P205" s="20"/>
      <c r="Q205" s="20"/>
      <c r="R205" s="20"/>
      <c r="S205" s="22"/>
    </row>
    <row r="206" spans="1:19">
      <c r="A206" s="74" t="s">
        <v>181</v>
      </c>
      <c r="B206" s="19"/>
      <c r="C206" s="20"/>
      <c r="D206" s="68"/>
      <c r="E206" s="20"/>
      <c r="F206" s="20"/>
      <c r="G206" s="20"/>
      <c r="H206" s="19"/>
      <c r="I206" s="20"/>
      <c r="J206" s="20"/>
      <c r="K206" s="20"/>
      <c r="L206" s="20"/>
      <c r="M206" s="20"/>
      <c r="N206" s="19"/>
      <c r="O206" s="20"/>
      <c r="P206" s="20"/>
      <c r="Q206" s="20"/>
      <c r="R206" s="20"/>
      <c r="S206" s="22"/>
    </row>
    <row r="207" spans="1:19">
      <c r="A207" s="18" t="s">
        <v>180</v>
      </c>
      <c r="B207" s="19"/>
      <c r="C207" s="20"/>
      <c r="D207" s="68"/>
      <c r="E207" s="20"/>
      <c r="F207" s="20"/>
      <c r="G207" s="20"/>
      <c r="H207" s="19"/>
      <c r="I207" s="20"/>
      <c r="J207" s="20"/>
      <c r="K207" s="20"/>
      <c r="L207" s="20"/>
      <c r="M207" s="20"/>
      <c r="N207" s="19"/>
      <c r="O207" s="20"/>
      <c r="P207" s="20"/>
      <c r="Q207" s="20"/>
      <c r="R207" s="20"/>
      <c r="S207" s="22"/>
    </row>
    <row r="208" spans="1:19">
      <c r="A208" s="18"/>
      <c r="B208" s="19"/>
      <c r="C208" s="20"/>
      <c r="D208" s="68"/>
      <c r="E208" s="20"/>
      <c r="F208" s="20"/>
      <c r="G208" s="20"/>
      <c r="H208" s="19"/>
      <c r="I208" s="20"/>
      <c r="J208" s="20"/>
      <c r="K208" s="20"/>
      <c r="L208" s="20"/>
      <c r="M208" s="20"/>
      <c r="N208" s="19"/>
      <c r="O208" s="20"/>
      <c r="P208" s="20"/>
      <c r="Q208" s="20"/>
      <c r="R208" s="20"/>
      <c r="S208" s="22"/>
    </row>
    <row r="209" spans="1:19" ht="15.75" thickBot="1">
      <c r="A209" s="18"/>
      <c r="B209" s="174"/>
      <c r="C209" s="174"/>
      <c r="D209" s="174"/>
      <c r="E209" s="174"/>
      <c r="F209" s="20" t="s">
        <v>182</v>
      </c>
      <c r="G209" s="20"/>
      <c r="H209" s="19"/>
      <c r="I209" s="93" t="s">
        <v>239</v>
      </c>
      <c r="J209" s="20"/>
      <c r="K209" s="20"/>
      <c r="L209" s="85"/>
      <c r="M209" s="20"/>
      <c r="N209" s="19"/>
      <c r="O209" s="20"/>
      <c r="P209" s="20"/>
      <c r="Q209" s="20"/>
      <c r="R209" s="20"/>
      <c r="S209" s="22"/>
    </row>
    <row r="210" spans="1:19">
      <c r="A210" s="18"/>
      <c r="B210" s="19"/>
      <c r="C210" s="20"/>
      <c r="D210" s="68"/>
      <c r="E210" s="20"/>
      <c r="F210" s="20"/>
      <c r="G210" s="20"/>
      <c r="H210" s="19"/>
      <c r="I210" s="20"/>
      <c r="J210" s="20"/>
      <c r="K210" s="20"/>
      <c r="L210" s="20"/>
      <c r="M210" s="20"/>
      <c r="N210" s="19"/>
      <c r="O210" s="20"/>
      <c r="P210" s="20"/>
      <c r="Q210" s="20"/>
      <c r="R210" s="20"/>
      <c r="S210" s="22"/>
    </row>
    <row r="211" spans="1:19">
      <c r="A211" s="74" t="s">
        <v>183</v>
      </c>
      <c r="B211" s="19"/>
      <c r="C211" s="20"/>
      <c r="D211" s="68"/>
      <c r="E211" s="20"/>
      <c r="F211" s="20"/>
      <c r="G211" s="20"/>
      <c r="H211" s="19"/>
      <c r="I211" s="20"/>
      <c r="J211" s="20"/>
      <c r="K211" s="20"/>
      <c r="L211" s="20"/>
      <c r="M211" s="20"/>
      <c r="N211" s="19"/>
      <c r="O211" s="20"/>
      <c r="P211" s="20"/>
      <c r="Q211" s="20"/>
      <c r="R211" s="20"/>
      <c r="S211" s="22"/>
    </row>
    <row r="212" spans="1:19">
      <c r="A212" s="18"/>
      <c r="B212" s="19"/>
      <c r="C212" s="20"/>
      <c r="D212" s="68"/>
      <c r="E212" s="20"/>
      <c r="F212" s="20"/>
      <c r="G212" s="20"/>
      <c r="H212" s="19"/>
      <c r="I212" s="20"/>
      <c r="J212" s="20"/>
      <c r="K212" s="20"/>
      <c r="L212" s="20"/>
      <c r="M212" s="20"/>
      <c r="N212" s="19"/>
      <c r="O212" s="20"/>
      <c r="P212" s="20"/>
      <c r="Q212" s="20"/>
      <c r="R212" s="20"/>
      <c r="S212" s="22"/>
    </row>
    <row r="213" spans="1:19">
      <c r="A213" s="18"/>
      <c r="B213" s="94" t="s">
        <v>243</v>
      </c>
      <c r="C213" s="20"/>
      <c r="D213" s="68"/>
      <c r="E213" s="20"/>
      <c r="F213" s="20"/>
      <c r="G213" s="93" t="s">
        <v>244</v>
      </c>
      <c r="H213" s="19"/>
      <c r="I213" s="20"/>
      <c r="J213" s="20"/>
      <c r="K213" s="20"/>
      <c r="L213" s="20"/>
      <c r="M213" s="93" t="s">
        <v>245</v>
      </c>
      <c r="N213" s="19"/>
      <c r="O213" s="20"/>
      <c r="P213" s="20"/>
      <c r="Q213" s="20"/>
      <c r="R213" s="20"/>
      <c r="S213" s="22"/>
    </row>
    <row r="214" spans="1:19">
      <c r="A214" s="18"/>
      <c r="B214" s="79"/>
      <c r="C214" s="20"/>
      <c r="D214" s="90"/>
      <c r="E214" s="20"/>
      <c r="F214" s="20"/>
      <c r="G214" s="73"/>
      <c r="H214" s="19"/>
      <c r="I214" s="85"/>
      <c r="J214" s="20"/>
      <c r="K214" s="20"/>
      <c r="L214" s="20"/>
      <c r="M214" s="73"/>
      <c r="N214" s="86"/>
      <c r="O214" s="20"/>
      <c r="P214" s="20"/>
      <c r="Q214" s="20"/>
      <c r="R214" s="20"/>
      <c r="S214" s="22"/>
    </row>
    <row r="215" spans="1:19">
      <c r="A215" s="18"/>
      <c r="B215" s="19"/>
      <c r="C215" s="20"/>
      <c r="D215" s="68"/>
      <c r="E215" s="20"/>
      <c r="F215" s="20"/>
      <c r="G215" s="20"/>
      <c r="H215" s="19"/>
      <c r="I215" s="20"/>
      <c r="J215" s="20"/>
      <c r="K215" s="20"/>
      <c r="L215" s="20"/>
      <c r="M215" s="20"/>
      <c r="N215" s="19"/>
      <c r="O215" s="20"/>
      <c r="P215" s="20"/>
      <c r="Q215" s="20"/>
      <c r="R215" s="20"/>
      <c r="S215" s="22"/>
    </row>
    <row r="216" spans="1:19">
      <c r="A216" s="18"/>
      <c r="B216" s="94" t="s">
        <v>246</v>
      </c>
      <c r="C216" s="20"/>
      <c r="D216" s="68"/>
      <c r="E216" s="20"/>
      <c r="F216" s="20"/>
      <c r="G216" s="93" t="s">
        <v>247</v>
      </c>
      <c r="H216" s="75"/>
      <c r="I216" s="20"/>
      <c r="J216" s="20"/>
      <c r="K216" s="20"/>
      <c r="L216" s="20"/>
      <c r="M216" s="93" t="s">
        <v>248</v>
      </c>
      <c r="N216" s="19"/>
      <c r="O216" s="20"/>
      <c r="P216" s="20"/>
      <c r="Q216" s="20"/>
      <c r="R216" s="20"/>
      <c r="S216" s="22"/>
    </row>
    <row r="217" spans="1:19">
      <c r="A217" s="18"/>
      <c r="B217" s="79"/>
      <c r="C217" s="20"/>
      <c r="D217" s="90"/>
      <c r="E217" s="20"/>
      <c r="F217" s="20"/>
      <c r="G217" s="73"/>
      <c r="H217" s="75"/>
      <c r="I217" s="85"/>
      <c r="J217" s="20"/>
      <c r="K217" s="20"/>
      <c r="L217" s="20"/>
      <c r="M217" s="73"/>
      <c r="N217" s="86"/>
      <c r="O217" s="20"/>
      <c r="P217" s="20"/>
      <c r="Q217" s="20"/>
      <c r="R217" s="20"/>
      <c r="S217" s="22"/>
    </row>
    <row r="218" spans="1:19">
      <c r="A218" s="18"/>
      <c r="B218" s="19"/>
      <c r="C218" s="20"/>
      <c r="D218" s="68"/>
      <c r="E218" s="20"/>
      <c r="F218" s="20"/>
      <c r="G218" s="20"/>
      <c r="H218" s="19"/>
      <c r="I218" s="20"/>
      <c r="J218" s="20"/>
      <c r="K218" s="20"/>
      <c r="L218" s="20"/>
      <c r="M218" s="20"/>
      <c r="N218" s="19"/>
      <c r="O218" s="20"/>
      <c r="P218" s="20"/>
      <c r="Q218" s="20"/>
      <c r="R218" s="20"/>
      <c r="S218" s="22"/>
    </row>
    <row r="219" spans="1:19">
      <c r="A219" s="18"/>
      <c r="B219" s="94" t="s">
        <v>337</v>
      </c>
      <c r="C219" s="20"/>
      <c r="D219" s="68"/>
      <c r="E219" s="20"/>
      <c r="F219" s="20"/>
      <c r="G219" s="94" t="s">
        <v>336</v>
      </c>
      <c r="H219" s="19"/>
      <c r="I219" s="20"/>
      <c r="J219" s="20"/>
      <c r="K219" s="20"/>
      <c r="L219" s="20"/>
      <c r="M219" s="20"/>
      <c r="N219" s="19"/>
      <c r="O219" s="20"/>
      <c r="P219" s="20"/>
      <c r="Q219" s="20"/>
      <c r="R219" s="20"/>
      <c r="S219" s="22"/>
    </row>
    <row r="220" spans="1:19">
      <c r="A220" s="18"/>
      <c r="B220" s="91"/>
      <c r="C220" s="20"/>
      <c r="D220" s="68"/>
      <c r="E220" s="20"/>
      <c r="F220" s="20"/>
      <c r="G220" s="91"/>
      <c r="H220" s="19"/>
      <c r="I220" s="20"/>
      <c r="J220" s="20"/>
      <c r="K220" s="20"/>
      <c r="L220" s="20"/>
      <c r="M220" s="20"/>
      <c r="N220" s="19"/>
      <c r="O220" s="20"/>
      <c r="P220" s="20"/>
      <c r="Q220" s="20"/>
      <c r="R220" s="20"/>
      <c r="S220" s="22"/>
    </row>
    <row r="221" spans="1:19">
      <c r="A221" s="18"/>
      <c r="B221" s="19"/>
      <c r="C221" s="20"/>
      <c r="D221" s="68"/>
      <c r="E221" s="20"/>
      <c r="F221" s="20"/>
      <c r="G221" s="20"/>
      <c r="H221" s="19"/>
      <c r="I221" s="20"/>
      <c r="J221" s="20"/>
      <c r="K221" s="20"/>
      <c r="L221" s="20"/>
      <c r="M221" s="20"/>
      <c r="N221" s="19"/>
      <c r="O221" s="20"/>
      <c r="P221" s="20"/>
      <c r="Q221" s="20"/>
      <c r="R221" s="20"/>
      <c r="S221" s="22"/>
    </row>
    <row r="222" spans="1:19">
      <c r="A222" s="74" t="s">
        <v>317</v>
      </c>
      <c r="B222" s="19"/>
      <c r="C222" s="20"/>
      <c r="D222" s="68"/>
      <c r="E222" s="20"/>
      <c r="F222" s="20"/>
      <c r="G222" s="20"/>
      <c r="H222" s="19"/>
      <c r="I222" s="20"/>
      <c r="J222" s="20"/>
      <c r="K222" s="20"/>
      <c r="L222" s="20"/>
      <c r="M222" s="20"/>
      <c r="N222" s="19"/>
      <c r="O222" s="20"/>
      <c r="P222" s="20"/>
      <c r="Q222" s="20"/>
      <c r="R222" s="20"/>
      <c r="S222" s="22"/>
    </row>
    <row r="223" spans="1:19">
      <c r="A223" s="18" t="s">
        <v>180</v>
      </c>
      <c r="B223" s="19"/>
      <c r="C223" s="20"/>
      <c r="D223" s="68"/>
      <c r="E223" s="20"/>
      <c r="F223" s="20"/>
      <c r="G223" s="20"/>
      <c r="H223" s="19"/>
      <c r="I223" s="20"/>
      <c r="J223" s="20"/>
      <c r="K223" s="20"/>
      <c r="L223" s="20"/>
      <c r="M223" s="20"/>
      <c r="N223" s="19"/>
      <c r="O223" s="20"/>
      <c r="P223" s="20"/>
      <c r="Q223" s="20"/>
      <c r="R223" s="20"/>
      <c r="S223" s="22"/>
    </row>
    <row r="224" spans="1:19">
      <c r="A224" s="18"/>
      <c r="B224" s="19"/>
      <c r="C224" s="20"/>
      <c r="D224" s="68"/>
      <c r="E224" s="20"/>
      <c r="F224" s="20"/>
      <c r="G224" s="20"/>
      <c r="H224" s="19"/>
      <c r="I224" s="20"/>
      <c r="J224" s="20"/>
      <c r="K224" s="20"/>
      <c r="L224" s="20"/>
      <c r="M224" s="20"/>
      <c r="N224" s="19"/>
      <c r="O224" s="20"/>
      <c r="P224" s="20"/>
      <c r="Q224" s="20"/>
      <c r="R224" s="20"/>
      <c r="S224" s="22"/>
    </row>
    <row r="225" spans="1:19">
      <c r="A225" s="18"/>
      <c r="B225" s="19"/>
      <c r="C225" s="93" t="s">
        <v>195</v>
      </c>
      <c r="D225" s="68"/>
      <c r="E225" s="85"/>
      <c r="F225" s="20"/>
      <c r="G225" s="20"/>
      <c r="H225" s="19"/>
      <c r="I225" s="93" t="s">
        <v>196</v>
      </c>
      <c r="J225" s="20"/>
      <c r="K225" s="85"/>
      <c r="L225" s="20"/>
      <c r="M225" s="20"/>
      <c r="N225" s="19"/>
      <c r="O225" s="20"/>
      <c r="P225" s="20"/>
      <c r="Q225" s="20"/>
      <c r="R225" s="20"/>
      <c r="S225" s="22"/>
    </row>
    <row r="226" spans="1:19">
      <c r="A226" s="18"/>
      <c r="B226" s="19"/>
      <c r="C226" s="20"/>
      <c r="D226" s="68"/>
      <c r="E226" s="20"/>
      <c r="F226" s="20"/>
      <c r="G226" s="20"/>
      <c r="H226" s="19"/>
      <c r="I226" s="20"/>
      <c r="J226" s="20"/>
      <c r="K226" s="20"/>
      <c r="L226" s="20"/>
      <c r="M226" s="20"/>
      <c r="N226" s="19"/>
      <c r="O226" s="20"/>
      <c r="P226" s="20"/>
      <c r="Q226" s="20"/>
      <c r="R226" s="20"/>
      <c r="S226" s="22"/>
    </row>
    <row r="227" spans="1:19">
      <c r="A227" s="74" t="s">
        <v>321</v>
      </c>
      <c r="B227" s="19"/>
      <c r="C227" s="20"/>
      <c r="D227" s="68"/>
      <c r="E227" s="20"/>
      <c r="F227" s="20"/>
      <c r="G227" s="20"/>
      <c r="H227" s="19"/>
      <c r="I227" s="20"/>
      <c r="J227" s="20"/>
      <c r="K227" s="20"/>
      <c r="L227" s="20"/>
      <c r="M227" s="20"/>
      <c r="N227" s="19"/>
      <c r="O227" s="20"/>
      <c r="P227" s="20"/>
      <c r="Q227" s="20"/>
      <c r="R227" s="20"/>
      <c r="S227" s="22"/>
    </row>
    <row r="228" spans="1:19">
      <c r="A228" s="18" t="s">
        <v>180</v>
      </c>
      <c r="B228" s="19"/>
      <c r="C228" s="20"/>
      <c r="D228" s="68"/>
      <c r="E228" s="20"/>
      <c r="F228" s="20"/>
      <c r="G228" s="20"/>
      <c r="H228" s="19"/>
      <c r="I228" s="20"/>
      <c r="J228" s="20"/>
      <c r="K228" s="20"/>
      <c r="L228" s="20"/>
      <c r="M228" s="20"/>
      <c r="N228" s="19"/>
      <c r="O228" s="20"/>
      <c r="P228" s="20"/>
      <c r="Q228" s="20"/>
      <c r="R228" s="20"/>
      <c r="S228" s="22"/>
    </row>
    <row r="229" spans="1:19">
      <c r="A229" s="18"/>
      <c r="B229" s="19"/>
      <c r="C229" s="20"/>
      <c r="D229" s="68"/>
      <c r="E229" s="20"/>
      <c r="F229" s="20"/>
      <c r="G229" s="20"/>
      <c r="H229" s="19"/>
      <c r="I229" s="20"/>
      <c r="J229" s="20"/>
      <c r="K229" s="20"/>
      <c r="L229" s="20"/>
      <c r="M229" s="20"/>
      <c r="N229" s="19"/>
      <c r="O229" s="20"/>
      <c r="P229" s="20"/>
      <c r="Q229" s="20"/>
      <c r="R229" s="20"/>
      <c r="S229" s="22"/>
    </row>
    <row r="230" spans="1:19" ht="15.75" thickBot="1">
      <c r="A230" s="18"/>
      <c r="B230" s="174"/>
      <c r="C230" s="174"/>
      <c r="D230" s="174"/>
      <c r="E230" s="174"/>
      <c r="F230" s="20" t="s">
        <v>182</v>
      </c>
      <c r="G230" s="20"/>
      <c r="H230" s="19"/>
      <c r="I230" s="73" t="s">
        <v>239</v>
      </c>
      <c r="J230" s="20"/>
      <c r="K230" s="20"/>
      <c r="L230" s="85"/>
      <c r="M230" s="20"/>
      <c r="N230" s="19"/>
      <c r="O230" s="20"/>
      <c r="P230" s="20"/>
      <c r="Q230" s="20"/>
      <c r="R230" s="20"/>
      <c r="S230" s="22"/>
    </row>
    <row r="231" spans="1:19" ht="15.75" thickBot="1">
      <c r="A231" s="42"/>
      <c r="B231" s="83"/>
      <c r="C231" s="43"/>
      <c r="D231" s="64"/>
      <c r="E231" s="43"/>
      <c r="F231" s="43"/>
      <c r="G231" s="43"/>
      <c r="H231" s="83"/>
      <c r="I231" s="43"/>
      <c r="J231" s="43"/>
      <c r="K231" s="43"/>
      <c r="L231" s="43"/>
      <c r="M231" s="43"/>
      <c r="N231" s="83"/>
      <c r="O231" s="43"/>
      <c r="P231" s="43"/>
      <c r="Q231" s="43"/>
      <c r="R231" s="43"/>
      <c r="S231" s="44"/>
    </row>
  </sheetData>
  <mergeCells count="47">
    <mergeCell ref="M73:N73"/>
    <mergeCell ref="L52:N52"/>
    <mergeCell ref="L62:N62"/>
    <mergeCell ref="A41:S41"/>
    <mergeCell ref="A48:S51"/>
    <mergeCell ref="B230:E230"/>
    <mergeCell ref="I136:L136"/>
    <mergeCell ref="A138:S138"/>
    <mergeCell ref="A145:S145"/>
    <mergeCell ref="A167:S167"/>
    <mergeCell ref="B191:E191"/>
    <mergeCell ref="J157:M157"/>
    <mergeCell ref="J159:M159"/>
    <mergeCell ref="J161:M161"/>
    <mergeCell ref="J149:M149"/>
    <mergeCell ref="J151:M151"/>
    <mergeCell ref="J153:M153"/>
    <mergeCell ref="J155:M155"/>
    <mergeCell ref="A168:N168"/>
    <mergeCell ref="A173:N173"/>
    <mergeCell ref="P27:Q27"/>
    <mergeCell ref="M16:S16"/>
    <mergeCell ref="A193:S193"/>
    <mergeCell ref="A200:S200"/>
    <mergeCell ref="B209:E209"/>
    <mergeCell ref="M83:O83"/>
    <mergeCell ref="M85:O85"/>
    <mergeCell ref="D87:S87"/>
    <mergeCell ref="C93:S93"/>
    <mergeCell ref="A105:S106"/>
    <mergeCell ref="A110:S110"/>
    <mergeCell ref="H121:K121"/>
    <mergeCell ref="H19:R19"/>
    <mergeCell ref="C35:S35"/>
    <mergeCell ref="C37:S37"/>
    <mergeCell ref="C39:S39"/>
    <mergeCell ref="G12:S12"/>
    <mergeCell ref="I25:L25"/>
    <mergeCell ref="A1:S1"/>
    <mergeCell ref="A2:S2"/>
    <mergeCell ref="G4:S4"/>
    <mergeCell ref="G6:S6"/>
    <mergeCell ref="G8:S8"/>
    <mergeCell ref="G10:S10"/>
    <mergeCell ref="A14:S14"/>
    <mergeCell ref="N21:R21"/>
    <mergeCell ref="I23:L23"/>
  </mergeCells>
  <dataValidations count="5">
    <dataValidation type="custom" allowBlank="1" showInputMessage="1" showErrorMessage="1" error="Please tick the box by typing &quot;x&quot;." sqref="B225 N225 B171 N171 B176 N176 B181 N181 B204 N204 H17 B38 H38 N38 B40 H40 N40 B44 N44 B59:B61 D63 D74 B71 D80 B84 B86 D92 B98 B100 B108 N108 B113 N113 B122 N122 D94:D95 B104">
      <formula1>B17="x"</formula1>
    </dataValidation>
    <dataValidation type="custom" errorStyle="information" allowBlank="1" showInputMessage="1" showErrorMessage="1" errorTitle="X" error="Please tick the box by typing &quot;x&quot;." sqref="B17">
      <formula1>B17="x"</formula1>
    </dataValidation>
    <dataValidation type="whole" allowBlank="1" showInputMessage="1" showErrorMessage="1" sqref="L27:O27">
      <formula1>0</formula1>
      <formula2>100</formula2>
    </dataValidation>
    <dataValidation type="custom" allowBlank="1" showInputMessage="1" showErrorMessage="1" error="Please tick the box by typing &quot;x&quot;." sqref="B90">
      <formula1>"x"</formula1>
    </dataValidation>
    <dataValidation type="decimal" allowBlank="1" showInputMessage="1" showErrorMessage="1" sqref="N84 N86">
      <formula1>0.01</formula1>
      <formula2>100</formula2>
    </dataValidation>
  </dataValidations>
  <pageMargins left="0.25" right="0.2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9"/>
  <sheetViews>
    <sheetView topLeftCell="J1" workbookViewId="0">
      <selection sqref="A1:S1"/>
    </sheetView>
  </sheetViews>
  <sheetFormatPr defaultColWidth="11.42578125" defaultRowHeight="15"/>
  <cols>
    <col min="16" max="16" width="35.28515625" bestFit="1" customWidth="1"/>
  </cols>
  <sheetData>
    <row r="1" spans="1:19">
      <c r="A1" t="s">
        <v>344</v>
      </c>
      <c r="P1" s="2" t="s">
        <v>345</v>
      </c>
      <c r="Q1" s="2">
        <v>100</v>
      </c>
      <c r="R1" s="2" t="s">
        <v>346</v>
      </c>
      <c r="S1" t="s">
        <v>347</v>
      </c>
    </row>
    <row r="2" spans="1:19">
      <c r="P2" s="2" t="s">
        <v>348</v>
      </c>
      <c r="Q2" s="2">
        <v>1250</v>
      </c>
      <c r="R2" s="2" t="s">
        <v>349</v>
      </c>
      <c r="S2" t="s">
        <v>347</v>
      </c>
    </row>
    <row r="3" spans="1:19">
      <c r="P3" s="2" t="s">
        <v>350</v>
      </c>
      <c r="Q3" s="2">
        <v>30</v>
      </c>
      <c r="R3" s="2" t="s">
        <v>346</v>
      </c>
      <c r="S3" t="s">
        <v>347</v>
      </c>
    </row>
    <row r="5" spans="1:19">
      <c r="A5" s="230" t="s">
        <v>351</v>
      </c>
      <c r="B5" s="230"/>
      <c r="C5" s="230"/>
      <c r="D5" s="230"/>
      <c r="E5" s="230"/>
      <c r="F5" s="230"/>
      <c r="G5" s="230"/>
      <c r="H5" s="230"/>
      <c r="I5" s="230"/>
      <c r="J5" s="230"/>
      <c r="K5" s="230"/>
      <c r="L5" s="230"/>
      <c r="M5" s="230"/>
      <c r="N5" s="230"/>
      <c r="P5" s="2" t="s">
        <v>352</v>
      </c>
      <c r="Q5" s="119">
        <v>0.8</v>
      </c>
      <c r="R5" s="2" t="s">
        <v>353</v>
      </c>
      <c r="S5" t="s">
        <v>354</v>
      </c>
    </row>
    <row r="7" spans="1:19">
      <c r="A7" s="230" t="s">
        <v>355</v>
      </c>
      <c r="B7" s="230"/>
      <c r="C7" s="230"/>
      <c r="D7" s="230"/>
      <c r="E7" s="230"/>
      <c r="F7" s="230"/>
      <c r="G7" s="230"/>
      <c r="H7" s="230"/>
      <c r="I7" s="230"/>
      <c r="J7" s="230"/>
      <c r="K7" s="230"/>
      <c r="L7" s="230"/>
      <c r="M7" s="230"/>
      <c r="N7" s="230"/>
      <c r="P7" s="2" t="s">
        <v>356</v>
      </c>
      <c r="Q7" s="120">
        <v>0.7</v>
      </c>
      <c r="R7" s="2" t="s">
        <v>353</v>
      </c>
      <c r="S7" t="s">
        <v>354</v>
      </c>
    </row>
    <row r="9" spans="1:19">
      <c r="A9" s="236" t="s">
        <v>357</v>
      </c>
      <c r="B9" s="236"/>
      <c r="C9" s="236"/>
      <c r="D9" s="236"/>
      <c r="E9" s="236"/>
      <c r="F9" s="236"/>
      <c r="G9" s="236"/>
      <c r="H9" s="236"/>
      <c r="I9" s="236"/>
      <c r="J9" s="236"/>
      <c r="K9" s="236"/>
      <c r="L9" s="236"/>
      <c r="M9" s="236"/>
      <c r="N9" s="236"/>
      <c r="P9" s="2" t="s">
        <v>358</v>
      </c>
      <c r="Q9" s="2">
        <v>4.4000000000000004</v>
      </c>
      <c r="R9" s="2" t="s">
        <v>359</v>
      </c>
    </row>
    <row r="10" spans="1:19">
      <c r="A10" s="236"/>
      <c r="B10" s="236"/>
      <c r="C10" s="236"/>
      <c r="D10" s="236"/>
      <c r="E10" s="236"/>
      <c r="F10" s="236"/>
      <c r="G10" s="236"/>
      <c r="H10" s="236"/>
      <c r="I10" s="236"/>
      <c r="J10" s="236"/>
      <c r="K10" s="236"/>
      <c r="L10" s="236"/>
      <c r="M10" s="236"/>
      <c r="N10" s="236"/>
      <c r="P10" s="2" t="s">
        <v>360</v>
      </c>
      <c r="Q10" s="2">
        <v>5</v>
      </c>
      <c r="R10" s="2" t="s">
        <v>359</v>
      </c>
    </row>
    <row r="11" spans="1:19">
      <c r="A11" s="236"/>
      <c r="B11" s="236"/>
      <c r="C11" s="236"/>
      <c r="D11" s="236"/>
      <c r="E11" s="236"/>
      <c r="F11" s="236"/>
      <c r="G11" s="236"/>
      <c r="H11" s="236"/>
      <c r="I11" s="236"/>
      <c r="J11" s="236"/>
      <c r="K11" s="236"/>
      <c r="L11" s="236"/>
      <c r="M11" s="236"/>
      <c r="N11" s="236"/>
      <c r="P11" s="2" t="s">
        <v>361</v>
      </c>
      <c r="Q11" s="2">
        <v>7</v>
      </c>
      <c r="R11" s="2" t="s">
        <v>359</v>
      </c>
      <c r="S11" s="121"/>
    </row>
    <row r="13" spans="1:19">
      <c r="A13" s="230" t="s">
        <v>362</v>
      </c>
      <c r="B13" s="230"/>
      <c r="C13" s="230"/>
      <c r="D13" s="230"/>
      <c r="E13" s="230"/>
      <c r="F13" s="230"/>
      <c r="G13" s="230"/>
      <c r="H13" s="230"/>
      <c r="I13" s="230"/>
      <c r="J13" s="230"/>
      <c r="K13" s="230"/>
      <c r="L13" s="230"/>
      <c r="M13" s="230"/>
      <c r="N13" s="230"/>
      <c r="P13" s="2" t="s">
        <v>363</v>
      </c>
      <c r="Q13" s="119"/>
      <c r="R13" s="2" t="s">
        <v>353</v>
      </c>
    </row>
    <row r="15" spans="1:19">
      <c r="A15" s="237" t="s">
        <v>364</v>
      </c>
      <c r="B15" s="237"/>
      <c r="C15" s="237"/>
      <c r="D15" s="237"/>
      <c r="E15" s="237"/>
      <c r="F15" s="237"/>
      <c r="G15" s="237"/>
      <c r="H15" s="237"/>
      <c r="I15" s="237"/>
      <c r="J15" s="237"/>
      <c r="K15" s="237"/>
      <c r="L15" s="237"/>
      <c r="M15" s="237"/>
      <c r="N15" s="237"/>
      <c r="P15" s="2" t="s">
        <v>365</v>
      </c>
      <c r="Q15" s="119">
        <v>0.1</v>
      </c>
      <c r="R15" s="2" t="s">
        <v>353</v>
      </c>
      <c r="S15" t="s">
        <v>354</v>
      </c>
    </row>
    <row r="16" spans="1:19">
      <c r="A16" s="237"/>
      <c r="B16" s="237"/>
      <c r="C16" s="237"/>
      <c r="D16" s="237"/>
      <c r="E16" s="237"/>
      <c r="F16" s="237"/>
      <c r="G16" s="237"/>
      <c r="H16" s="237"/>
      <c r="I16" s="237"/>
      <c r="J16" s="237"/>
      <c r="K16" s="237"/>
      <c r="L16" s="237"/>
      <c r="M16" s="237"/>
      <c r="N16" s="237"/>
      <c r="P16" s="2" t="s">
        <v>33</v>
      </c>
      <c r="Q16" s="119">
        <v>0.05</v>
      </c>
      <c r="R16" s="2" t="s">
        <v>353</v>
      </c>
      <c r="S16" t="s">
        <v>354</v>
      </c>
    </row>
    <row r="18" spans="1:20">
      <c r="A18" s="231" t="s">
        <v>366</v>
      </c>
      <c r="B18" s="232"/>
      <c r="C18" s="232"/>
      <c r="D18" s="232"/>
      <c r="E18" s="232"/>
      <c r="F18" s="232"/>
      <c r="G18" s="232"/>
      <c r="H18" s="232"/>
      <c r="I18" s="232"/>
      <c r="J18" s="232"/>
      <c r="K18" s="232"/>
      <c r="L18" s="232"/>
      <c r="M18" s="232"/>
      <c r="N18" s="233"/>
      <c r="P18" s="2" t="s">
        <v>367</v>
      </c>
      <c r="Q18" s="119">
        <v>0.03</v>
      </c>
      <c r="R18" s="2" t="s">
        <v>353</v>
      </c>
      <c r="S18" t="s">
        <v>368</v>
      </c>
    </row>
    <row r="20" spans="1:20">
      <c r="A20" s="236" t="s">
        <v>369</v>
      </c>
      <c r="B20" s="236"/>
      <c r="C20" s="236"/>
      <c r="D20" s="236"/>
      <c r="E20" s="236"/>
      <c r="F20" s="236"/>
      <c r="G20" s="236"/>
      <c r="H20" s="236"/>
      <c r="I20" s="236"/>
      <c r="J20" s="236"/>
      <c r="K20" s="236"/>
      <c r="L20" s="236"/>
      <c r="M20" s="236"/>
      <c r="N20" s="236"/>
      <c r="P20" s="2" t="s">
        <v>370</v>
      </c>
      <c r="Q20" s="122">
        <v>900</v>
      </c>
      <c r="R20" s="2" t="s">
        <v>346</v>
      </c>
      <c r="S20" t="s">
        <v>371</v>
      </c>
    </row>
    <row r="21" spans="1:20">
      <c r="A21" s="236"/>
      <c r="B21" s="236"/>
      <c r="C21" s="236"/>
      <c r="D21" s="236"/>
      <c r="E21" s="236"/>
      <c r="F21" s="236"/>
      <c r="G21" s="236"/>
      <c r="H21" s="236"/>
      <c r="I21" s="236"/>
      <c r="J21" s="236"/>
      <c r="K21" s="236"/>
      <c r="L21" s="236"/>
      <c r="M21" s="236"/>
      <c r="N21" s="236"/>
      <c r="P21" s="2" t="s">
        <v>372</v>
      </c>
      <c r="Q21" s="123">
        <v>1260</v>
      </c>
      <c r="R21" s="2" t="s">
        <v>346</v>
      </c>
      <c r="S21" t="s">
        <v>371</v>
      </c>
    </row>
    <row r="23" spans="1:20">
      <c r="A23" s="230" t="s">
        <v>373</v>
      </c>
      <c r="B23" s="230"/>
      <c r="C23" s="230"/>
      <c r="D23" s="230"/>
      <c r="E23" s="230"/>
      <c r="F23" s="230"/>
      <c r="G23" s="230"/>
      <c r="H23" s="230"/>
      <c r="I23" s="230"/>
      <c r="J23" s="230"/>
      <c r="K23" s="230"/>
      <c r="L23" s="230"/>
      <c r="M23" s="230"/>
      <c r="N23" s="230"/>
      <c r="P23" s="2" t="s">
        <v>374</v>
      </c>
      <c r="Q23" s="2">
        <v>243</v>
      </c>
      <c r="R23" s="2" t="s">
        <v>346</v>
      </c>
      <c r="S23" t="s">
        <v>371</v>
      </c>
    </row>
    <row r="25" spans="1:20">
      <c r="A25" s="237" t="s">
        <v>375</v>
      </c>
      <c r="B25" s="237"/>
      <c r="C25" s="237"/>
      <c r="D25" s="237"/>
      <c r="E25" s="237"/>
      <c r="F25" s="237"/>
      <c r="G25" s="237"/>
      <c r="H25" s="237"/>
      <c r="I25" s="237"/>
      <c r="J25" s="237"/>
      <c r="K25" s="237"/>
      <c r="L25" s="237"/>
      <c r="M25" s="237"/>
      <c r="N25" s="237"/>
      <c r="P25" s="2" t="s">
        <v>72</v>
      </c>
      <c r="Q25" s="2">
        <v>8</v>
      </c>
      <c r="R25" s="2" t="s">
        <v>353</v>
      </c>
      <c r="S25" t="s">
        <v>376</v>
      </c>
    </row>
    <row r="26" spans="1:20">
      <c r="A26" s="237"/>
      <c r="B26" s="237"/>
      <c r="C26" s="237"/>
      <c r="D26" s="237"/>
      <c r="E26" s="237"/>
      <c r="F26" s="237"/>
      <c r="G26" s="237"/>
      <c r="H26" s="237"/>
      <c r="I26" s="237"/>
      <c r="J26" s="237"/>
      <c r="K26" s="237"/>
      <c r="L26" s="237"/>
      <c r="M26" s="237"/>
      <c r="N26" s="237"/>
      <c r="P26" s="2" t="s">
        <v>377</v>
      </c>
      <c r="Q26" s="2">
        <v>4</v>
      </c>
      <c r="R26" s="2" t="s">
        <v>353</v>
      </c>
      <c r="S26" t="s">
        <v>376</v>
      </c>
    </row>
    <row r="28" spans="1:20">
      <c r="A28" s="238" t="s">
        <v>378</v>
      </c>
      <c r="B28" s="238"/>
      <c r="C28" s="238"/>
      <c r="D28" s="238"/>
      <c r="E28" s="238"/>
      <c r="F28" s="238"/>
      <c r="G28" s="238"/>
      <c r="H28" s="238"/>
      <c r="I28" s="238"/>
      <c r="J28" s="238"/>
      <c r="K28" s="238"/>
      <c r="L28" s="238"/>
      <c r="M28" s="238"/>
      <c r="N28" s="238"/>
      <c r="P28" s="231" t="s">
        <v>82</v>
      </c>
      <c r="Q28" s="232"/>
      <c r="R28" s="232"/>
      <c r="S28" s="232"/>
      <c r="T28" s="233"/>
    </row>
    <row r="29" spans="1:20">
      <c r="P29" s="2" t="s">
        <v>379</v>
      </c>
      <c r="Q29" s="2">
        <v>60</v>
      </c>
      <c r="R29" s="2" t="s">
        <v>380</v>
      </c>
      <c r="S29" s="234" t="s">
        <v>347</v>
      </c>
      <c r="T29" s="234"/>
    </row>
    <row r="30" spans="1:20">
      <c r="P30" s="2" t="s">
        <v>381</v>
      </c>
      <c r="Q30" s="2">
        <v>90</v>
      </c>
      <c r="R30" s="2" t="s">
        <v>380</v>
      </c>
      <c r="S30" s="234"/>
      <c r="T30" s="234"/>
    </row>
    <row r="31" spans="1:20">
      <c r="P31" s="2" t="s">
        <v>382</v>
      </c>
      <c r="Q31" s="2">
        <v>120</v>
      </c>
      <c r="R31" s="2" t="s">
        <v>380</v>
      </c>
      <c r="S31" s="234"/>
      <c r="T31" s="234"/>
    </row>
    <row r="32" spans="1:20">
      <c r="P32" s="2" t="s">
        <v>383</v>
      </c>
      <c r="Q32" s="2">
        <v>270</v>
      </c>
      <c r="R32" s="2" t="s">
        <v>380</v>
      </c>
      <c r="S32" s="234"/>
      <c r="T32" s="234"/>
    </row>
    <row r="34" spans="16:20">
      <c r="P34" s="231" t="s">
        <v>87</v>
      </c>
      <c r="Q34" s="232"/>
      <c r="R34" s="232"/>
      <c r="S34" s="232"/>
      <c r="T34" s="233"/>
    </row>
    <row r="35" spans="16:20">
      <c r="P35" s="2" t="s">
        <v>379</v>
      </c>
      <c r="Q35" s="2">
        <v>127</v>
      </c>
      <c r="R35" s="2" t="s">
        <v>380</v>
      </c>
      <c r="S35" s="234" t="s">
        <v>347</v>
      </c>
      <c r="T35" s="234"/>
    </row>
    <row r="36" spans="16:20">
      <c r="P36" s="2" t="s">
        <v>381</v>
      </c>
      <c r="Q36" s="2">
        <v>229</v>
      </c>
      <c r="R36" s="2" t="s">
        <v>380</v>
      </c>
      <c r="S36" s="234"/>
      <c r="T36" s="234"/>
    </row>
    <row r="37" spans="16:20">
      <c r="P37" s="2" t="s">
        <v>382</v>
      </c>
      <c r="Q37" s="2">
        <v>297</v>
      </c>
      <c r="R37" s="2" t="s">
        <v>380</v>
      </c>
      <c r="S37" s="234"/>
      <c r="T37" s="234"/>
    </row>
    <row r="38" spans="16:20">
      <c r="P38" s="2" t="s">
        <v>383</v>
      </c>
      <c r="Q38" s="2">
        <v>323</v>
      </c>
      <c r="R38" s="2" t="s">
        <v>380</v>
      </c>
      <c r="S38" s="234"/>
      <c r="T38" s="234"/>
    </row>
    <row r="40" spans="16:20">
      <c r="P40" s="231" t="s">
        <v>384</v>
      </c>
      <c r="Q40" s="232"/>
      <c r="R40" s="232"/>
      <c r="S40" s="232"/>
      <c r="T40" s="233"/>
    </row>
    <row r="41" spans="16:20">
      <c r="P41" s="2" t="s">
        <v>379</v>
      </c>
      <c r="Q41" s="2">
        <v>125</v>
      </c>
      <c r="R41" s="2" t="s">
        <v>380</v>
      </c>
      <c r="S41" s="234" t="s">
        <v>347</v>
      </c>
      <c r="T41" s="234"/>
    </row>
    <row r="42" spans="16:20">
      <c r="P42" s="2" t="s">
        <v>381</v>
      </c>
      <c r="Q42" s="2">
        <v>233</v>
      </c>
      <c r="R42" s="2" t="s">
        <v>380</v>
      </c>
      <c r="S42" s="234"/>
      <c r="T42" s="234"/>
    </row>
    <row r="43" spans="16:20">
      <c r="P43" s="2" t="s">
        <v>382</v>
      </c>
      <c r="Q43" s="2">
        <v>272</v>
      </c>
      <c r="R43" s="2" t="s">
        <v>380</v>
      </c>
      <c r="S43" s="234"/>
      <c r="T43" s="234"/>
    </row>
    <row r="44" spans="16:20">
      <c r="P44" s="2" t="s">
        <v>383</v>
      </c>
      <c r="Q44" s="2">
        <v>323</v>
      </c>
      <c r="R44" s="2" t="s">
        <v>380</v>
      </c>
      <c r="S44" s="234"/>
      <c r="T44" s="234"/>
    </row>
    <row r="46" spans="16:20">
      <c r="P46" s="231" t="s">
        <v>385</v>
      </c>
      <c r="Q46" s="232"/>
      <c r="R46" s="232"/>
      <c r="S46" s="232"/>
      <c r="T46" s="233"/>
    </row>
    <row r="47" spans="16:20">
      <c r="P47" s="2" t="s">
        <v>379</v>
      </c>
      <c r="Q47" s="2">
        <v>138</v>
      </c>
      <c r="R47" s="2" t="s">
        <v>380</v>
      </c>
      <c r="S47" s="234" t="s">
        <v>347</v>
      </c>
      <c r="T47" s="234"/>
    </row>
    <row r="48" spans="16:20">
      <c r="P48" s="2" t="s">
        <v>381</v>
      </c>
      <c r="Q48" s="2">
        <v>278</v>
      </c>
      <c r="R48" s="2" t="s">
        <v>380</v>
      </c>
      <c r="S48" s="234"/>
      <c r="T48" s="234"/>
    </row>
    <row r="49" spans="16:20">
      <c r="P49" s="2" t="s">
        <v>382</v>
      </c>
      <c r="Q49" s="2">
        <v>350</v>
      </c>
      <c r="R49" s="2" t="s">
        <v>380</v>
      </c>
      <c r="S49" s="234"/>
      <c r="T49" s="234"/>
    </row>
    <row r="50" spans="16:20">
      <c r="P50" s="2" t="s">
        <v>383</v>
      </c>
      <c r="Q50" s="2">
        <v>440</v>
      </c>
      <c r="R50" s="2" t="s">
        <v>380</v>
      </c>
      <c r="S50" s="234"/>
      <c r="T50" s="234"/>
    </row>
    <row r="52" spans="16:20">
      <c r="P52" s="231" t="s">
        <v>96</v>
      </c>
      <c r="Q52" s="232"/>
      <c r="R52" s="232"/>
      <c r="S52" s="232"/>
      <c r="T52" s="233"/>
    </row>
    <row r="53" spans="16:20">
      <c r="P53" s="2" t="s">
        <v>379</v>
      </c>
      <c r="Q53" s="2">
        <v>150</v>
      </c>
      <c r="R53" s="2" t="s">
        <v>380</v>
      </c>
      <c r="S53" s="234" t="s">
        <v>347</v>
      </c>
      <c r="T53" s="234"/>
    </row>
    <row r="54" spans="16:20">
      <c r="P54" s="2" t="s">
        <v>381</v>
      </c>
      <c r="Q54" s="2">
        <v>190</v>
      </c>
      <c r="R54" s="2" t="s">
        <v>380</v>
      </c>
      <c r="S54" s="234"/>
      <c r="T54" s="234"/>
    </row>
    <row r="55" spans="16:20">
      <c r="P55" s="2" t="s">
        <v>382</v>
      </c>
      <c r="Q55" s="2">
        <v>220</v>
      </c>
      <c r="R55" s="2" t="s">
        <v>380</v>
      </c>
      <c r="S55" s="234"/>
      <c r="T55" s="234"/>
    </row>
    <row r="56" spans="16:20">
      <c r="P56" s="2" t="s">
        <v>383</v>
      </c>
      <c r="Q56" s="2">
        <v>250</v>
      </c>
      <c r="R56" s="2" t="s">
        <v>380</v>
      </c>
      <c r="S56" s="234"/>
      <c r="T56" s="234"/>
    </row>
    <row r="58" spans="16:20">
      <c r="P58" s="231" t="s">
        <v>386</v>
      </c>
      <c r="Q58" s="232"/>
      <c r="R58" s="232"/>
      <c r="S58" s="232"/>
      <c r="T58" s="233"/>
    </row>
    <row r="59" spans="16:20">
      <c r="P59" s="2" t="s">
        <v>379</v>
      </c>
      <c r="Q59" s="2">
        <v>158</v>
      </c>
      <c r="R59" s="2" t="s">
        <v>380</v>
      </c>
      <c r="S59" s="234" t="s">
        <v>347</v>
      </c>
      <c r="T59" s="234"/>
    </row>
    <row r="60" spans="16:20">
      <c r="P60" s="2" t="s">
        <v>381</v>
      </c>
      <c r="Q60" s="2">
        <v>205</v>
      </c>
      <c r="R60" s="2" t="s">
        <v>380</v>
      </c>
      <c r="S60" s="234"/>
      <c r="T60" s="234"/>
    </row>
    <row r="61" spans="16:20">
      <c r="P61" s="2" t="s">
        <v>382</v>
      </c>
      <c r="Q61" s="2">
        <v>229</v>
      </c>
      <c r="R61" s="2" t="s">
        <v>380</v>
      </c>
      <c r="S61" s="234"/>
      <c r="T61" s="234"/>
    </row>
    <row r="62" spans="16:20">
      <c r="P62" s="2" t="s">
        <v>383</v>
      </c>
      <c r="Q62" s="2">
        <v>952</v>
      </c>
      <c r="R62" s="2" t="s">
        <v>380</v>
      </c>
      <c r="S62" s="234"/>
      <c r="T62" s="234"/>
    </row>
    <row r="64" spans="16:20">
      <c r="P64" s="231" t="s">
        <v>100</v>
      </c>
      <c r="Q64" s="232"/>
      <c r="R64" s="232"/>
      <c r="S64" s="232"/>
      <c r="T64" s="233"/>
    </row>
    <row r="65" spans="1:20">
      <c r="P65" s="2" t="s">
        <v>379</v>
      </c>
      <c r="Q65" s="2">
        <v>190</v>
      </c>
      <c r="R65" s="2" t="s">
        <v>380</v>
      </c>
      <c r="S65" s="234" t="s">
        <v>347</v>
      </c>
      <c r="T65" s="234"/>
    </row>
    <row r="66" spans="1:20">
      <c r="P66" s="2" t="s">
        <v>381</v>
      </c>
      <c r="Q66" s="2">
        <v>260</v>
      </c>
      <c r="R66" s="2" t="s">
        <v>380</v>
      </c>
      <c r="S66" s="234"/>
      <c r="T66" s="234"/>
    </row>
    <row r="67" spans="1:20">
      <c r="P67" s="2" t="s">
        <v>382</v>
      </c>
      <c r="Q67" s="2">
        <v>330</v>
      </c>
      <c r="R67" s="2" t="s">
        <v>380</v>
      </c>
      <c r="S67" s="234"/>
      <c r="T67" s="234"/>
    </row>
    <row r="68" spans="1:20">
      <c r="P68" s="2" t="s">
        <v>383</v>
      </c>
      <c r="Q68" s="2" t="s">
        <v>387</v>
      </c>
      <c r="R68" s="2" t="s">
        <v>380</v>
      </c>
      <c r="S68" s="234"/>
      <c r="T68" s="234"/>
    </row>
    <row r="71" spans="1:20">
      <c r="A71" s="235" t="s">
        <v>388</v>
      </c>
      <c r="B71" s="235"/>
      <c r="C71" s="235"/>
      <c r="D71" s="235"/>
      <c r="E71" s="235"/>
      <c r="F71" s="235"/>
      <c r="G71" s="235"/>
      <c r="H71" s="235"/>
      <c r="I71" s="235"/>
      <c r="J71" s="235"/>
      <c r="K71" s="235"/>
      <c r="L71" s="235"/>
      <c r="M71" s="235"/>
      <c r="N71" s="235"/>
      <c r="P71" s="124" t="s">
        <v>389</v>
      </c>
      <c r="Q71" s="119">
        <v>0.03</v>
      </c>
      <c r="R71" s="125" t="s">
        <v>353</v>
      </c>
      <c r="S71" s="2" t="s">
        <v>390</v>
      </c>
      <c r="T71" s="2"/>
    </row>
    <row r="73" spans="1:20">
      <c r="A73" s="235" t="s">
        <v>391</v>
      </c>
      <c r="B73" s="235"/>
      <c r="C73" s="235"/>
      <c r="D73" s="235"/>
      <c r="E73" s="235"/>
      <c r="F73" s="235"/>
      <c r="G73" s="235"/>
      <c r="H73" s="235"/>
      <c r="I73" s="235"/>
      <c r="J73" s="235"/>
      <c r="K73" s="235"/>
      <c r="L73" s="235"/>
      <c r="M73" s="235"/>
      <c r="N73" s="235"/>
      <c r="P73" s="124" t="s">
        <v>389</v>
      </c>
      <c r="Q73" s="119">
        <v>0.01</v>
      </c>
      <c r="R73" s="125" t="s">
        <v>353</v>
      </c>
      <c r="S73" s="2" t="s">
        <v>390</v>
      </c>
      <c r="T73" s="2"/>
    </row>
    <row r="75" spans="1:20">
      <c r="A75" s="235" t="s">
        <v>392</v>
      </c>
      <c r="B75" s="235"/>
      <c r="C75" s="235"/>
      <c r="D75" s="235"/>
      <c r="E75" s="235"/>
      <c r="F75" s="235"/>
      <c r="G75" s="235"/>
      <c r="H75" s="235"/>
      <c r="I75" s="235"/>
      <c r="J75" s="235"/>
      <c r="K75" s="235"/>
      <c r="L75" s="235"/>
      <c r="M75" s="235"/>
      <c r="N75" s="235"/>
      <c r="O75" s="126"/>
      <c r="P75" s="124" t="s">
        <v>389</v>
      </c>
      <c r="Q75" s="119">
        <v>0.03</v>
      </c>
      <c r="R75" s="125" t="s">
        <v>353</v>
      </c>
      <c r="S75" s="2" t="s">
        <v>390</v>
      </c>
      <c r="T75" s="2"/>
    </row>
    <row r="77" spans="1:20">
      <c r="A77" s="235" t="s">
        <v>393</v>
      </c>
      <c r="B77" s="235"/>
      <c r="C77" s="235"/>
      <c r="D77" s="235"/>
      <c r="E77" s="235"/>
      <c r="F77" s="235"/>
      <c r="G77" s="235"/>
      <c r="H77" s="235"/>
      <c r="I77" s="235"/>
      <c r="J77" s="235"/>
      <c r="K77" s="235"/>
      <c r="L77" s="235"/>
      <c r="M77" s="235"/>
      <c r="N77" s="235"/>
      <c r="P77" s="124" t="s">
        <v>389</v>
      </c>
      <c r="Q77" s="119">
        <v>0.2</v>
      </c>
      <c r="R77" s="125" t="s">
        <v>353</v>
      </c>
      <c r="S77" s="230" t="s">
        <v>390</v>
      </c>
      <c r="T77" s="230"/>
    </row>
    <row r="78" spans="1:20">
      <c r="A78" s="127"/>
      <c r="B78" s="127"/>
      <c r="S78" s="128"/>
      <c r="T78" s="128"/>
    </row>
    <row r="79" spans="1:20">
      <c r="A79" s="229" t="s">
        <v>394</v>
      </c>
      <c r="B79" s="229"/>
      <c r="C79" s="229"/>
      <c r="D79" s="229"/>
      <c r="E79" s="229"/>
      <c r="F79" s="229"/>
      <c r="G79" s="229"/>
      <c r="H79" s="229"/>
      <c r="I79" s="229"/>
      <c r="J79" s="229"/>
      <c r="K79" s="229"/>
      <c r="L79" s="229"/>
      <c r="M79" s="229"/>
      <c r="N79" s="229"/>
      <c r="P79" s="124" t="s">
        <v>389</v>
      </c>
      <c r="Q79" s="119">
        <v>0.1</v>
      </c>
      <c r="R79" s="125" t="s">
        <v>353</v>
      </c>
      <c r="S79" s="230" t="s">
        <v>390</v>
      </c>
      <c r="T79" s="230"/>
    </row>
  </sheetData>
  <sheetProtection algorithmName="SHA-512" hashValue="FgP/NSopdBK+hK05hwzch1N6EDvWywMspIrbvHN+Ygy4xBFr/PrtCwF0EYMYviCzOfiFZFNrZhoNEwrEmwPQzQ==" saltValue="1rwpXFWReYstipeUdXjvQQ==" spinCount="100000" sheet="1" objects="1" scenarios="1"/>
  <mergeCells count="31">
    <mergeCell ref="A18:N18"/>
    <mergeCell ref="A5:N5"/>
    <mergeCell ref="A7:N7"/>
    <mergeCell ref="A9:N11"/>
    <mergeCell ref="A13:N13"/>
    <mergeCell ref="A15:N16"/>
    <mergeCell ref="S47:T50"/>
    <mergeCell ref="A20:N21"/>
    <mergeCell ref="A23:N23"/>
    <mergeCell ref="A25:N26"/>
    <mergeCell ref="A28:N28"/>
    <mergeCell ref="P28:T28"/>
    <mergeCell ref="S29:T32"/>
    <mergeCell ref="P34:T34"/>
    <mergeCell ref="S35:T38"/>
    <mergeCell ref="P40:T40"/>
    <mergeCell ref="S41:T44"/>
    <mergeCell ref="P46:T46"/>
    <mergeCell ref="A79:N79"/>
    <mergeCell ref="S79:T79"/>
    <mergeCell ref="P52:T52"/>
    <mergeCell ref="S53:T56"/>
    <mergeCell ref="P58:T58"/>
    <mergeCell ref="S59:T62"/>
    <mergeCell ref="P64:T64"/>
    <mergeCell ref="S65:T68"/>
    <mergeCell ref="A71:N71"/>
    <mergeCell ref="A73:N73"/>
    <mergeCell ref="A75:N75"/>
    <mergeCell ref="A77:N77"/>
    <mergeCell ref="S77:T7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5"/>
  <sheetViews>
    <sheetView workbookViewId="0">
      <selection sqref="A1:S1"/>
    </sheetView>
  </sheetViews>
  <sheetFormatPr defaultColWidth="11.42578125" defaultRowHeight="15"/>
  <sheetData>
    <row r="1" spans="1:7">
      <c r="A1" s="239" t="s">
        <v>395</v>
      </c>
      <c r="B1" s="239"/>
      <c r="C1" s="239"/>
      <c r="E1" s="239" t="s">
        <v>396</v>
      </c>
      <c r="F1" s="239"/>
      <c r="G1" s="239"/>
    </row>
    <row r="2" spans="1:7" ht="18">
      <c r="A2" s="129" t="s">
        <v>397</v>
      </c>
      <c r="B2" s="130">
        <v>0.20200000000000001</v>
      </c>
      <c r="C2" s="131" t="s">
        <v>398</v>
      </c>
      <c r="E2" s="132" t="s">
        <v>399</v>
      </c>
      <c r="F2" s="130"/>
      <c r="G2" s="133" t="s">
        <v>359</v>
      </c>
    </row>
    <row r="3" spans="1:7" ht="18">
      <c r="A3" s="129" t="s">
        <v>400</v>
      </c>
      <c r="B3" s="130">
        <v>0.44</v>
      </c>
      <c r="C3" s="131" t="s">
        <v>398</v>
      </c>
      <c r="E3" s="129" t="s">
        <v>397</v>
      </c>
      <c r="F3" s="130"/>
      <c r="G3" s="134" t="s">
        <v>359</v>
      </c>
    </row>
    <row r="4" spans="1:7" ht="18">
      <c r="A4" s="129" t="s">
        <v>401</v>
      </c>
      <c r="B4" s="130">
        <v>0.44</v>
      </c>
      <c r="C4" s="131" t="s">
        <v>398</v>
      </c>
      <c r="E4" s="135" t="s">
        <v>402</v>
      </c>
      <c r="F4" s="130">
        <v>2.4</v>
      </c>
      <c r="G4" s="136" t="s">
        <v>359</v>
      </c>
    </row>
    <row r="5" spans="1:7" ht="18">
      <c r="A5" s="129" t="s">
        <v>403</v>
      </c>
      <c r="B5" s="130">
        <v>0.44</v>
      </c>
      <c r="C5" s="131" t="s">
        <v>398</v>
      </c>
    </row>
    <row r="6" spans="1:7" ht="18">
      <c r="A6" s="129" t="s">
        <v>404</v>
      </c>
      <c r="B6" s="137">
        <v>0.34100000000000003</v>
      </c>
      <c r="C6" s="131" t="s">
        <v>398</v>
      </c>
    </row>
    <row r="7" spans="1:7" ht="18">
      <c r="A7" s="129" t="s">
        <v>405</v>
      </c>
      <c r="B7" s="138" t="s">
        <v>406</v>
      </c>
      <c r="C7" s="131" t="s">
        <v>398</v>
      </c>
    </row>
    <row r="8" spans="1:7" ht="18">
      <c r="A8" s="129" t="s">
        <v>407</v>
      </c>
      <c r="B8" s="139">
        <v>0.26700000000000002</v>
      </c>
      <c r="C8" s="131" t="s">
        <v>398</v>
      </c>
    </row>
    <row r="9" spans="1:7" ht="18">
      <c r="A9" s="129" t="s">
        <v>408</v>
      </c>
      <c r="B9" s="139">
        <v>0.22700000000000001</v>
      </c>
      <c r="C9" s="131" t="s">
        <v>398</v>
      </c>
    </row>
    <row r="10" spans="1:7" ht="18">
      <c r="A10" s="129" t="s">
        <v>409</v>
      </c>
      <c r="B10" s="139" t="s">
        <v>406</v>
      </c>
      <c r="C10" s="131" t="s">
        <v>398</v>
      </c>
    </row>
    <row r="11" spans="1:7" ht="18">
      <c r="A11" s="129" t="s">
        <v>410</v>
      </c>
      <c r="B11" s="139" t="s">
        <v>406</v>
      </c>
      <c r="C11" s="131" t="s">
        <v>398</v>
      </c>
    </row>
    <row r="12" spans="1:7" ht="18">
      <c r="A12" s="129" t="s">
        <v>411</v>
      </c>
      <c r="B12" s="139">
        <v>0.39500000000000002</v>
      </c>
      <c r="C12" s="131" t="s">
        <v>398</v>
      </c>
    </row>
    <row r="13" spans="1:7" ht="18">
      <c r="A13" s="129" t="s">
        <v>412</v>
      </c>
      <c r="B13" s="139" t="s">
        <v>413</v>
      </c>
      <c r="C13" s="131" t="s">
        <v>398</v>
      </c>
    </row>
    <row r="14" spans="1:7" ht="18">
      <c r="A14" s="129" t="s">
        <v>414</v>
      </c>
      <c r="B14" s="139" t="s">
        <v>415</v>
      </c>
      <c r="C14" s="131" t="s">
        <v>398</v>
      </c>
    </row>
    <row r="15" spans="1:7" ht="18">
      <c r="A15" s="129" t="s">
        <v>399</v>
      </c>
      <c r="B15" s="139"/>
      <c r="C15" s="131" t="s">
        <v>398</v>
      </c>
    </row>
  </sheetData>
  <sheetProtection algorithmName="SHA-512" hashValue="MbP5DpApiGkT49WZuza0ngLfR3IAIqz9B3Ajl82oh6zIEe6QN9ufFYBOE8rHVWiUPtJ0bGHsc62T9Ix6MOLfvg==" saltValue="yf/os+3xaSV/LVHtmQYRrA==" spinCount="100000" sheet="1" objects="1" scenarios="1" formatCells="0" formatColumns="0" formatRows="0"/>
  <mergeCells count="2">
    <mergeCell ref="A1:C1"/>
    <mergeCell ref="E1:G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Blank</vt:lpstr>
      <vt:lpstr>Start</vt:lpstr>
      <vt:lpstr>Key</vt:lpstr>
      <vt:lpstr>Description</vt:lpstr>
      <vt:lpstr>Glossary</vt:lpstr>
      <vt:lpstr>Print_Version</vt:lpstr>
      <vt:lpstr>Assumptions</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2017-02-15T10:01:40Z</dcterms:modified>
</cp:coreProperties>
</file>